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120" yWindow="-120" windowWidth="29040" windowHeight="15990"/>
  </bookViews>
  <sheets>
    <sheet name="Sgto III T 2024" sheetId="10"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9" i="10" l="1"/>
  <c r="W10" i="10"/>
  <c r="W24" i="10" l="1"/>
  <c r="W52" i="10" l="1"/>
  <c r="S52" i="10"/>
  <c r="Q52" i="10"/>
  <c r="S43" i="10" l="1"/>
  <c r="S45" i="10" l="1"/>
  <c r="S15" i="10"/>
  <c r="U53" i="10" l="1"/>
  <c r="S53" i="10"/>
  <c r="Q53" i="10"/>
  <c r="O53" i="10"/>
  <c r="U52" i="10"/>
  <c r="O52" i="10"/>
  <c r="W53" i="10" l="1"/>
  <c r="S22" i="10" l="1"/>
  <c r="S23" i="10"/>
  <c r="S21" i="10"/>
  <c r="S13" i="10" l="1"/>
  <c r="S14" i="10"/>
  <c r="S18" i="10"/>
  <c r="S12" i="10" l="1"/>
  <c r="S54" i="10" l="1"/>
  <c r="Q54" i="10"/>
  <c r="O54" i="10"/>
  <c r="AH51" i="10"/>
  <c r="U51" i="10"/>
  <c r="Q51" i="10"/>
  <c r="W51" i="10" s="1"/>
  <c r="O51" i="10"/>
  <c r="U50" i="10"/>
  <c r="W50" i="10" s="1"/>
  <c r="AH49" i="10"/>
  <c r="U49" i="10"/>
  <c r="Q49" i="10"/>
  <c r="W49" i="10" s="1"/>
  <c r="O49" i="10"/>
  <c r="Q48" i="10"/>
  <c r="W48" i="10" s="1"/>
  <c r="O48" i="10"/>
  <c r="AH47" i="10"/>
  <c r="U47" i="10"/>
  <c r="Q47" i="10"/>
  <c r="W47" i="10" s="1"/>
  <c r="O47" i="10"/>
  <c r="AH46" i="10"/>
  <c r="AG46" i="10"/>
  <c r="O46" i="10"/>
  <c r="W46" i="10" s="1"/>
  <c r="AH45" i="10"/>
  <c r="AG45" i="10"/>
  <c r="Q45" i="10"/>
  <c r="O45" i="10"/>
  <c r="W45" i="10" s="1"/>
  <c r="U44" i="10"/>
  <c r="S44" i="10"/>
  <c r="Q44" i="10"/>
  <c r="O44" i="10"/>
  <c r="U43" i="10"/>
  <c r="Q43" i="10"/>
  <c r="O43" i="10"/>
  <c r="AH42" i="10"/>
  <c r="U42" i="10"/>
  <c r="S42" i="10"/>
  <c r="Q42" i="10"/>
  <c r="O42" i="10"/>
  <c r="W41" i="10"/>
  <c r="U41" i="10"/>
  <c r="S41" i="10"/>
  <c r="AH40" i="10"/>
  <c r="U40" i="10"/>
  <c r="S40" i="10"/>
  <c r="Q40" i="10"/>
  <c r="W40" i="10" s="1"/>
  <c r="AH39" i="10"/>
  <c r="U39" i="10"/>
  <c r="S39" i="10"/>
  <c r="Q39" i="10"/>
  <c r="O39" i="10"/>
  <c r="W39" i="10" s="1"/>
  <c r="U38" i="10"/>
  <c r="O38" i="10"/>
  <c r="W38" i="10" s="1"/>
  <c r="U37" i="10"/>
  <c r="W37" i="10" s="1"/>
  <c r="U36" i="10"/>
  <c r="S36" i="10"/>
  <c r="Q36" i="10"/>
  <c r="O36" i="10"/>
  <c r="U33" i="10"/>
  <c r="S33" i="10"/>
  <c r="W33" i="10" s="1"/>
  <c r="W32" i="10"/>
  <c r="U32" i="10"/>
  <c r="S32" i="10"/>
  <c r="U31" i="10"/>
  <c r="S31" i="10"/>
  <c r="U30" i="10"/>
  <c r="S30" i="10"/>
  <c r="W30" i="10" s="1"/>
  <c r="U29" i="10"/>
  <c r="S29" i="10"/>
  <c r="AH28" i="10"/>
  <c r="AG28" i="10"/>
  <c r="S28" i="10"/>
  <c r="O28" i="10"/>
  <c r="U27" i="10"/>
  <c r="S27" i="10"/>
  <c r="Q27" i="10"/>
  <c r="O27" i="10"/>
  <c r="U26" i="10"/>
  <c r="S26" i="10"/>
  <c r="Q26" i="10"/>
  <c r="O26" i="10"/>
  <c r="S25" i="10"/>
  <c r="O25" i="10"/>
  <c r="U24" i="10"/>
  <c r="S24" i="10"/>
  <c r="Q24" i="10"/>
  <c r="O24" i="10"/>
  <c r="W23" i="10"/>
  <c r="Q23" i="10"/>
  <c r="O23" i="10"/>
  <c r="O22" i="10"/>
  <c r="W22" i="10" s="1"/>
  <c r="Q21" i="10"/>
  <c r="O21" i="10"/>
  <c r="S20" i="10"/>
  <c r="Q20" i="10"/>
  <c r="O20" i="10"/>
  <c r="W20" i="10" s="1"/>
  <c r="S19" i="10"/>
  <c r="Q19" i="10"/>
  <c r="O19" i="10"/>
  <c r="AH18" i="10"/>
  <c r="Q18" i="10"/>
  <c r="O18" i="10"/>
  <c r="AH17" i="10"/>
  <c r="U17" i="10"/>
  <c r="S17" i="10"/>
  <c r="Q17" i="10"/>
  <c r="O17" i="10"/>
  <c r="U16" i="10"/>
  <c r="S16" i="10"/>
  <c r="Q16" i="10"/>
  <c r="O16" i="10"/>
  <c r="Q15" i="10"/>
  <c r="O15" i="10"/>
  <c r="O14" i="10"/>
  <c r="W14" i="10" s="1"/>
  <c r="Q13" i="10"/>
  <c r="O13" i="10"/>
  <c r="AH12" i="10"/>
  <c r="AG12" i="10"/>
  <c r="Q12" i="10"/>
  <c r="W12" i="10" s="1"/>
  <c r="O12" i="10"/>
  <c r="AG11" i="10"/>
  <c r="U11" i="10"/>
  <c r="S11" i="10"/>
  <c r="Q11" i="10"/>
  <c r="O11" i="10"/>
  <c r="AG10" i="10"/>
  <c r="S10" i="10"/>
  <c r="Q10" i="10"/>
  <c r="O10" i="10"/>
  <c r="AH9" i="10"/>
  <c r="AG9" i="10"/>
  <c r="Q9" i="10"/>
  <c r="O9" i="10"/>
  <c r="W34" i="10" l="1"/>
  <c r="W13" i="10"/>
  <c r="W19" i="10"/>
  <c r="W11" i="10"/>
  <c r="W42" i="10"/>
  <c r="W15" i="10"/>
  <c r="W36" i="10"/>
  <c r="W43" i="10"/>
  <c r="W54" i="10"/>
  <c r="W17" i="10"/>
  <c r="W21" i="10"/>
  <c r="W26" i="10"/>
  <c r="W27" i="10"/>
  <c r="W29" i="10"/>
  <c r="W44" i="10"/>
  <c r="W25" i="10"/>
  <c r="W28" i="10"/>
  <c r="W16" i="10"/>
  <c r="W31" i="10"/>
  <c r="W18" i="10"/>
  <c r="W9" i="10" l="1"/>
</calcChain>
</file>

<file path=xl/comments1.xml><?xml version="1.0" encoding="utf-8"?>
<comments xmlns="http://schemas.openxmlformats.org/spreadsheetml/2006/main">
  <authors>
    <author>Rosalba Alferez Lombana</author>
    <author>Nidia Giraldo Cruz</author>
  </authors>
  <commentList>
    <comment ref="X6" authorId="0" shapeId="0">
      <text>
        <r>
          <rPr>
            <sz val="9"/>
            <color indexed="81"/>
            <rFont val="Tahoma"/>
            <family val="2"/>
          </rPr>
          <t xml:space="preserve">
</t>
        </r>
      </text>
    </comment>
    <comment ref="F9" authorId="1" shapeId="0">
      <text>
        <r>
          <rPr>
            <b/>
            <sz val="9"/>
            <color indexed="81"/>
            <rFont val="Tahoma"/>
            <family val="2"/>
          </rPr>
          <t>Nidia Giraldo Cruz:</t>
        </r>
        <r>
          <rPr>
            <sz val="9"/>
            <color indexed="81"/>
            <rFont val="Tahoma"/>
            <family val="2"/>
          </rPr>
          <t xml:space="preserve">
Codigo BPIN.2021005850043</t>
        </r>
      </text>
    </comment>
    <comment ref="AI9" authorId="1" shapeId="0">
      <text>
        <r>
          <rPr>
            <b/>
            <sz val="9"/>
            <color indexed="81"/>
            <rFont val="Tahoma"/>
            <family val="2"/>
          </rPr>
          <t xml:space="preserve">Nidia Giraldo Cruz: Proyecto
</t>
        </r>
        <r>
          <rPr>
            <sz val="9"/>
            <color indexed="81"/>
            <rFont val="Tahoma"/>
            <family val="2"/>
          </rPr>
          <t xml:space="preserve">
ASISTENCIA TÉCNICA INTEGRAL
PARA EL FORTALECIMIENTO DE
CAPACIDADES DE LOS
ESTABLECIMIENTOS EDUCATIVOS
Y MEJORAMIENTO DEL SECTOR
EDUCATIVO EN CASANARE</t>
        </r>
      </text>
    </comment>
  </commentList>
</comments>
</file>

<file path=xl/sharedStrings.xml><?xml version="1.0" encoding="utf-8"?>
<sst xmlns="http://schemas.openxmlformats.org/spreadsheetml/2006/main" count="421" uniqueCount="276">
  <si>
    <t>SECRETARÍA DE EDUCACIÓN DE CASANARE</t>
  </si>
  <si>
    <t>D02. MEJORAMIENTO CONTINUO DE LAS INSTITUCIONES EDUCATIVAS</t>
  </si>
  <si>
    <t xml:space="preserve">Codigo: </t>
  </si>
  <si>
    <t>UBICACIÓN GEOGRAFICA</t>
  </si>
  <si>
    <t>METAS</t>
  </si>
  <si>
    <t>INDICADORES</t>
  </si>
  <si>
    <t>OBSERVACIONES</t>
  </si>
  <si>
    <t>Urbano</t>
  </si>
  <si>
    <t>Rural</t>
  </si>
  <si>
    <t>PRIMER TRIMESTRE</t>
  </si>
  <si>
    <t>SEGUNDO TRIMESTRE</t>
  </si>
  <si>
    <t>TERCER TRIMESTRE</t>
  </si>
  <si>
    <t>CUARTO TRIMESTRE</t>
  </si>
  <si>
    <t>META PLAN DE DESARROLLO DEPARTAMENTAL</t>
  </si>
  <si>
    <t>P</t>
  </si>
  <si>
    <t>E</t>
  </si>
  <si>
    <t>RESPONSABLE</t>
  </si>
  <si>
    <t xml:space="preserve">TAREAS REALIZADAS </t>
  </si>
  <si>
    <t xml:space="preserve">CANTIDAD DE LA META PLAN DESARROLLO </t>
  </si>
  <si>
    <t>INDICADOR DE LA META PLAN DESARROLLO DEPARTAMENTAL</t>
  </si>
  <si>
    <t>OBJETIVO ESTRATEGICO PAM</t>
  </si>
  <si>
    <t>FUENTE DE FINANCIACION</t>
  </si>
  <si>
    <t xml:space="preserve">AVANCE DE SEGUIMIENTO  FÍSICO </t>
  </si>
  <si>
    <t>AVANCE DE SEGUIMIENTO  FINANCIERO</t>
  </si>
  <si>
    <t>TOTAL  PROGRAMADO/EJECUTADO</t>
  </si>
  <si>
    <t>Acompañamiento a los Establecimientos Educativos y su gestión escolar</t>
  </si>
  <si>
    <t>X</t>
  </si>
  <si>
    <t>Capacitación en procesos y uso de los sistemas de información de gestión de la calidad.
Asistencia técnica integral a los directivos docentes, docentes y administración en las instituciones educativas.</t>
  </si>
  <si>
    <t>Personas beneficiadas con procesos de formación en los sistemas de información de gestión de la calidad.
Directivos docentes, docentes y administrativos con asistencia técnica integral.</t>
  </si>
  <si>
    <t>Acompañar a los EE en la formulación, elaboración y seguimiento al proyecto educativo institucional (PEI),  evidenciando estos procesos en el sistema de información pertinente.</t>
  </si>
  <si>
    <t>69 E.E con PMI revisados,  formulados, elaborados y revisados/100</t>
  </si>
  <si>
    <t>Asistencia técnica integral a los directivos docentes, docentes y administración en las instituciones educativas.</t>
  </si>
  <si>
    <t>Directivos docentes, docentes y administrativos con asistencia técnica integral.</t>
  </si>
  <si>
    <t>69 Manuales de convivencia escolar revisados y resignificado acorde al sistema Nacional de convivencia escolar/100</t>
  </si>
  <si>
    <t xml:space="preserve">
Fortalecer en los establecimientos educativos los programas pedagógicos transversales (educación ambiental, educación para la sexualidad y construcción de la ciudadanía, catedra de la paz, afianciamiento de la cultura llanera, cultura del emprendimiento, educación para el ejercicio de los derechos humanos, convivencia escolar, movilidad segura, educación económica, y financiera, promoción de estilos de vida saludables)</t>
  </si>
  <si>
    <t>Establecimientos educativos fortalecidos con los programas pedagógicos transversales.</t>
  </si>
  <si>
    <t xml:space="preserve">Fortalecer y hacer seguimiento a planes de prestación de servicio social obligatorio en los grados décimo,  once y su impacto social </t>
  </si>
  <si>
    <t>69 planes de prestación de servicio obligatorio fortalecidos y con su respectivo seguimiento/100</t>
  </si>
  <si>
    <t>1. Cronograma de revisión y retroalimentación de la prestación de horas sociales a los 69 EE.
 2. Enviar al iniciar año lectivo, comunicación reiterativa de cumplimiento, 
3.  Desarrollo de planes de prestación de servicio social obligatorio en los grados décimo,  once y su impacto social.</t>
  </si>
  <si>
    <t>Fortalecer la estrategia preventiva contra el consumo de sustencias psicoactivas y alcohólicas en los establecimientos educativos.</t>
  </si>
  <si>
    <t>Establecimientos educativos con la estrategia preventiva de consumo de sustancias psicoactivas y alcohólicas</t>
  </si>
  <si>
    <t>Fortalecer las estrategias de aprendizaje de las competencias ciudadanas para que los estudiantes tomen decisiones frente a su proyecto de vida.</t>
  </si>
  <si>
    <t>69 Establecimientos educativos fortalecidos con la estrategia preventiva de consumo de sustancias psicoactivas y alcohólicas/100</t>
  </si>
  <si>
    <t xml:space="preserve">1. Cronograma de revisión y retroalimentación de la estrategia preventiva contra el consumo de sustencias psicoactivas y alcohólicas..
2. Asistencia técnica, apoyo sicoeducativo y dotación de recursos de apoyo para la implementación de estrategias de prevención contra el consumo de sustancias psicoactivas y alcohol, dejando capacidades instaladas en las IE.
</t>
  </si>
  <si>
    <t>Implementar la estrategia de escuela de padres con enfoque de prevención, violencia de género, equidad, derechos de la mujer, y habilidades para la vida en los establecimientos educativos.</t>
  </si>
  <si>
    <t>Estrategias implementadas.</t>
  </si>
  <si>
    <t>1. Cronograma de revisión y retroalimentación de la estrategia preventiva de la escuela de padres 
2. Asistencia técnica y orientación a comunidades educativas que propendan a la prevención de situaciones negativas de los jovenes.</t>
  </si>
  <si>
    <t xml:space="preserve">Fortalecer en los establecimientos educativos los programas pedagógicos transversales (educación ambiental, educación para la sexualidad y construcción de la ciudadanía, catedra de la paz, afianciamiento de la cultura llanera, cultura del emprendimiento, educación para el ejercicio de los derechos humanos, convivencia escolar, movilidad segura, educación económica, y financiera, promoción de estilos de vida saludables). </t>
  </si>
  <si>
    <t>Fortalecer estrategias de mejoramiento de la calidad, en la comunidad educativa.</t>
  </si>
  <si>
    <t>Comunidad educativa fortalecida con estrategias de mejoramiento de la calida educativa.</t>
  </si>
  <si>
    <t>Orientar la autoevaluación institucional de los establecimientos educativos privados como ejercicio participativo y crítico  y como una herramienta de gestión orientada al  mejoramiento de la calidad del servicio educativo</t>
  </si>
  <si>
    <t>Orientar la realización de la autoevaluación institucional en los establecimientos educativos oficiales como fuente de información útil para los planes de mejoramiento y desarrollo  institucional y del sector educativo.</t>
  </si>
  <si>
    <t>69 establecimientos educativos orientados en el ejercicio de la autoevaluación institucional/100</t>
  </si>
  <si>
    <t>Orientar el proceso de evaluación anual de desempeño laboral de los docentes y directivos docentes regulados por el Decreto Ley 1278 de 2002, con un enfoque de mejoramiento permanente.</t>
  </si>
  <si>
    <t>Orientar  a los establecimientos educativos en la definición, implementación, revisión y ajustes periódicos  de los sistemas institucionales de evaluación de los estudiantes.</t>
  </si>
  <si>
    <t>Orientar a los EE en el análisis  y uso pedagógico de los resultados de las evaluaciones externas con el fin de diseñar e implementar  estrategias enfocadas al mejoramiento continuo de la calidad educativa.</t>
  </si>
  <si>
    <t>Elaborar la caracterización en el proceso de la gestión de la evaluación a  partir de la revisión de los referentes nacionales de calidad, consolidación de datos estadísticos y análisis de resultados.</t>
  </si>
  <si>
    <t>4 informes elaborados de caracterización de la gestión/100</t>
  </si>
  <si>
    <t xml:space="preserve">Implementar el plan territorial de formación docente </t>
  </si>
  <si>
    <t>Plan territorial de formación docente implementado.</t>
  </si>
  <si>
    <t>Acompañamiento  y apoyo al  programa  PTA en el Departamento</t>
  </si>
  <si>
    <t>1. Cronograma de revisión y retroalimentación para el acompañamiento del PTA en el departamento.
2.Acompañamiento,  asesoria y seguimiento a los procesos  relacionados con el PTA en el Departamento.</t>
  </si>
  <si>
    <t>Implementar una estrategia de bilinguismo en las instituciones educativas.</t>
  </si>
  <si>
    <t>Estrategias de bilinguismo implementadas.</t>
  </si>
  <si>
    <t>Implementar la estrategia de bilingüismo en las instituciones educativas  del Departamento.</t>
  </si>
  <si>
    <t>1. Cronograma para la implementación de la estrategia de bilingúismo en el departamento.
2. Formular e implementar una (01) estrategia del bilingüismo.</t>
  </si>
  <si>
    <t>1. Cronograma de revisión y retroalimentación en el ajuste de las mallas curriculares en los establecimientos educativos.
2. Asistencia tecnica a las mallas curriculares de ingles de los  69 E.E: mediante acompañamiento y seguimiento al proceso de modificación y ajuste a las mallas curriculares de inglés en todos los establecimientos educativos</t>
  </si>
  <si>
    <t>Seguimiento pedagogico a los E.E del Departamento con  jornada única.</t>
  </si>
  <si>
    <t>Acompañar a los E.E del Departamento en el día E  como escenario de sensibilización, reflexión y analisis sobre resultados obtenidos en el indice sintetico de calidad educativa.</t>
  </si>
  <si>
    <t>x</t>
  </si>
  <si>
    <t>Acompañar los procesos de divulgación de fechas para  aplicación de pruebas SUPERATÉ CON EL SABER</t>
  </si>
  <si>
    <t>1. Cronograma de revisión y acompañamientos en la aplicación de las pruebas SUPERATÉ CON EL SABER.
2. Emitir circulares, correos y llamadas a los diferentes E.E en los procesos de aplicación de pruebas y reporte de resultados</t>
  </si>
  <si>
    <t>Fortalecer los procesos de las modalidades de la educación media en los establecimientos educativos.</t>
  </si>
  <si>
    <t>Establecimientos educativos fortalecidos en las diferentes modalidades.</t>
  </si>
  <si>
    <t>Garantizar derechos de formación y actualización a los docentes del Departamento de Casanare</t>
  </si>
  <si>
    <t>Atender niños y niñas en preescolar con educación inicial en el marco de la atención integral.</t>
  </si>
  <si>
    <t>Implementación de la educación inicial en el marco de la atención integral, generando estrategias para el tránsito armónico de los niños</t>
  </si>
  <si>
    <t>3000 estudiantes de preescolar atendidos con educación inicial en el marco de la atención integral/100</t>
  </si>
  <si>
    <t>1. Cronograma de revisión para la implementación del proyecto de educación inicial. 
2. Asistencia técnica a docentes de preescolar y de educación inicial  para la implementación de lineamientos curricuales aplicables a la educación inicial.</t>
  </si>
  <si>
    <t>Fortalecimiento a la educación afrocolombiana en las Instituciones educativas del Departamento.</t>
  </si>
  <si>
    <t>Implementar dentro del proceso educativo el fortalecimiento a la AFROCOLOMBIANIDAD</t>
  </si>
  <si>
    <t>27 Instituciones con fortalecimiento de la afrocolombianidad/100</t>
  </si>
  <si>
    <t>1. Cronograma de implementación del proceso a la afrocolombianidad.
2. Asistencia técnica para el ajuste e incorporación de lineamientos curriculares en AFROCOLOMBIANIDAD en los PEI  de 27  IE del Departamento</t>
  </si>
  <si>
    <t>Instituciones educativas oficiales, no oficiales. ETDH y las CEA con Inspección y vigilancia garanteizados.</t>
  </si>
  <si>
    <t>50 Instituciones educativas oficiales no oficiales, ETDH y las CEA con inspección y vigilancia garantizados/100</t>
  </si>
  <si>
    <t>1. Cronograma de actualización, y creación para el fortalecimiento del proceso de inspección, vigilancia y control del servicio educativo.
2.Actualización del Reglamento Territorial de Inspección y vigilancia de la Educación en el Departamento.
3. Rediseño y actualizacion del proceso de inspección y vigilancia de la educación en el Departamento.
4. Creación del Fondo de fortalecimiento de la Educación para el trabajo y el Desarrollo Humano en el Departamento.</t>
  </si>
  <si>
    <t>Formular mallas curriculares en los proyectos etnoeducativos comunicativas comunitarios.</t>
  </si>
  <si>
    <t>Educación pertinente y adecuada a los contextos sociales y culturales, con currículos que respondan a las necesidades de la población escolar de la mano con la comunidad</t>
  </si>
  <si>
    <t>Construcción de materiales didácticos y pedagógicos en relación con el sistema educativo índigena propio. SEP</t>
  </si>
  <si>
    <t>03 Mesas de concertación etnoeducativas garantizadas/100.</t>
  </si>
  <si>
    <t>1. Cronograma de cumplimiento para la construcción de materiales didácticos y pedagógicos del sistema educativo indígena propio. 
2. Reproducción de material de apoyo a procesos de formación en etnoeducacion.</t>
  </si>
  <si>
    <t>Garantizar las mesas de concertación etnoeducativas.</t>
  </si>
  <si>
    <t>Uso, apropiación y desarrollo de contendidos con ayuda de las tics.</t>
  </si>
  <si>
    <t>GLADYS SANDOVAL Y OMAIRA BONILLA Profesional Universitario Calidad Educativa.</t>
  </si>
  <si>
    <t>NIDIA GIRALDO CRUZ Profesional Especializado Calidad Educativa.</t>
  </si>
  <si>
    <t>GLADYS SANDOVAL Profesional Universitario Calidad Educativa.</t>
  </si>
  <si>
    <t>CÉSAR AUGUSTO LÓPEZ CARMONA, Profesional Universitario Calidad Educativa.</t>
  </si>
  <si>
    <t>BENEDICTA CORREA Profesional Universitario Calidad Educativa</t>
  </si>
  <si>
    <t>MARLEN ROCIO ANGEL Profesional Universitario de Inspección y vigilancia.</t>
  </si>
  <si>
    <t>Johana Rodriguez Profesional Universitario Calidad Educativa</t>
  </si>
  <si>
    <t xml:space="preserve">Gestión </t>
  </si>
  <si>
    <t>Gestión</t>
  </si>
  <si>
    <t>SGP</t>
  </si>
  <si>
    <t>SGR</t>
  </si>
  <si>
    <t>Esta en proceso de formulación del proyecto por SGR</t>
  </si>
  <si>
    <t xml:space="preserve">Esta información es referente al programa de conexión total del MEN. En referencia al proyecto de MinCiencias con recursos de gestión se está avanzando en cuánto a  los Kits de realidad vitual y sus contenidos. </t>
  </si>
  <si>
    <t>Gestión.</t>
  </si>
  <si>
    <t>BPIN: 2020005850025</t>
  </si>
  <si>
    <t>ICLD</t>
  </si>
  <si>
    <t>Inspección y vigilancia</t>
  </si>
  <si>
    <t>Elaboró o Proyecto: Profesional Especializado SED.</t>
  </si>
  <si>
    <t>Revisó:</t>
  </si>
  <si>
    <t xml:space="preserve">Director de Calidad Educativa </t>
  </si>
  <si>
    <t>Aprobó:</t>
  </si>
  <si>
    <t>BPIN: 2021005850043</t>
  </si>
  <si>
    <t>1. Cronograma del proceso de autoevaluación institucional.
2. Talleres y asistencia técnica para orientar a los establecimientos educativos privados en el proceso de autoevaluación institucional con base en la Guía N° 4.  Manual de Evaluación y Clasificación de Establecimientos Educativos Privados, mediante talleres y visitas técnicas.  3.Capacitar en el uso del aplicativo EVI.
4. Monitorear el cargue de los resultados de la autoevaluación y de la información complementaria en la plataforma EVI.
5. Expedir las resoluciones autorizando la adopción de régimen y de tarifas para cada año lectivo.</t>
  </si>
  <si>
    <t xml:space="preserve">
1. Organizar y divulgar el proceso de evaluación anual de desempeño laboral en la entidad territorial.
2. Verificar la efectiva y oportuna realización de la evaluación.
3. Elaborar el consolidado de los resultados de evaluación de desempeño en la entidad territorial.
4. Analizar los resultados de la evaluación  de desempeño  como insumo para el plan territorial de formación docente y para el diseño y la implementación de planes de apoyo al mejoramiento.
5. Prestar asistencia técnica a los evaluadores en el desarrollo del proceso.
6. Orientar el ejercicio del proceso evaluativo con un enfoque de mejoramiento continuo.
</t>
  </si>
  <si>
    <t xml:space="preserve">1.Asistencia técnica para revisar el sistema institucional de evaluación de los estudiantes (SIEE).
2. Prestar asistencia técnica a los establecimientos educativos en la definición,  implementación, revisión y ajuste del sistema institucional de evaluación de estudiantes.
3. Recopilar información sobre el análisis y seguimiento  de los  EE a los  SIEE.
4. Elaborar consolidado de la información sobre los procesos de  evaluación y seguimiento al SIEE por parte de los EE.
5. Analizar la información consolidada.
6. Realizar jornada de reflexión pedagógica sobre evaluación Interna de los aprendizajes de los estudiantes.
</t>
  </si>
  <si>
    <t xml:space="preserve">
1. Análisis de resultados de seguimiento  al Sistema Institucional de Evaluación de Estudiantes.
2. Análisis de resultados en las pruebas externas.
3. Análisis de resultados de la evaluación de desempeño de docentes y directivos docentes.
4. Análisis de resultados de la autoevaluación de los establecimientos educativos oficiales.
</t>
  </si>
  <si>
    <t xml:space="preserve">
1. Socialización de las herramientas y metodologias para el desarrollo de la jornada E dia  en los E.E
2. Diseño e implementación de planes de fortalecimiento académico en las 69 IE del Departamento</t>
  </si>
  <si>
    <t xml:space="preserve">  </t>
  </si>
  <si>
    <t xml:space="preserve">El Ministerio expidió  la resolución que contempla la realización del día E. </t>
  </si>
  <si>
    <t>Niños y niñas en preescolar atendidos con educación inicial en el marco de la atención integral.</t>
  </si>
  <si>
    <t>63 E.E con PEI  revisados, formulados, elaborados /100</t>
  </si>
  <si>
    <t>69 Manuales de convivencia escolar revisados y resignificados acorde al Sistema Nacional de Convivencia Escolar/100</t>
  </si>
  <si>
    <t>Comunidad educativa fortalecida con estrategias de mejoramiento de la calidad educativa.</t>
  </si>
  <si>
    <t>Número Estudiantes de grados 10° y 11° de educación media con doble titulación /100</t>
  </si>
  <si>
    <t xml:space="preserve"> 2. Revisión de los planes de área de la media técnica de las instituciones educativas articuladas al programa de doble titulación con el SENA.</t>
  </si>
  <si>
    <t>3. Asistencia técnica a los comites de convivencia escolar institucional y Municipal.
 4. Seguimiento de su funcionalidad.
5. Emitir circular reiterando la actualización y seguimiento anual del gobierno escolar.                Mejorar la operatividad de los comites de convivencia escolar  de las instituciones educativas del departamento.</t>
  </si>
  <si>
    <t xml:space="preserve">16 establecimientos educativos privados, orientados en el ejercicio de la autoevaluación institucional/100 </t>
  </si>
  <si>
    <t>COMPONENTES  PAM</t>
  </si>
  <si>
    <t>Acompañar a   los EE en formulación, elaboración y seguimiento del plan de mejoramiento institucional (PMI), evidenciando estos procesos en el sistema de información pertinente.</t>
  </si>
  <si>
    <t>1. Cronograma de revisión y retroalimentación del PMI.                                                                                                                                                                                                                                                           2.Revisión de los PMI.
3. Formación a directivos docentes y docentes sobre PMI.</t>
  </si>
  <si>
    <t>448 Docentes de preescolar y de educación inicial implementan lineamientos curriculares.</t>
  </si>
  <si>
    <t>1. Cronograma de revisión y seguimiento pedagógico al programa de jornada única.
2. Asistencia tecnica para verificar el cumplimiento del enfasis, como la praxis de cada uno de los documentos pedagogicos de la IE.
3. Seguimiento y analisis del impacto de la jornada única en la permanencia de los estudiantes.</t>
  </si>
  <si>
    <t>1. Cronograma de revisión y retroalimentación del PEI.
 2. Revisión de los PEI.
3. Formación a directivos docentes y docentes sobre PEI.
4. Retroalimentación del PEI.
5. Seguimiento a la retroalimentación del PEI.</t>
  </si>
  <si>
    <t xml:space="preserve">1.Cronograma de revisión y actualización de las 6 mallas curriculares de los proyectos etnoeducativos comunitarios.
2. Acompañamento y asistencia técnica para la  revisión y actualización de mallas curriculares etnoeducativas.
</t>
  </si>
  <si>
    <t>Plan Territorial de Formación Docente implementado.</t>
  </si>
  <si>
    <t>6 I.E  indígenas atendidas en el PEC. Proyecto Educativo Comunitario/100</t>
  </si>
  <si>
    <t>69 instituciones educativas  que incorporan  la educación inclusiva  a los  PEI ( según Decreto 1421 de 2017)/100</t>
  </si>
  <si>
    <t>1. Cronograma de A.T integral orientado a PEC  indígenas de 6  I.E.                                                                    2.Realizar Asistencias técnicas integrales a 6  I.E en los componentes del PEC</t>
  </si>
  <si>
    <t>TOTAL  PROGRAMADO     /EJECUTADO</t>
  </si>
  <si>
    <t xml:space="preserve">1. Emitir orientaciones mediante circulares, para la implementación del proceso de autoevaluación institucional.
2. Analizar los resultados de la autoevaluación institucional de los establecimientos educativos.
3. Elaborar el consolidado de los resultados de los EE de la entidad territorial.
4. Realizar análisis de los resultados consolidados.
5. Prestar asistencia técnica a los EE en la aplicación de la Guía para el Mejoramiento Institucional.
</t>
  </si>
  <si>
    <r>
      <t>Acompañar la</t>
    </r>
    <r>
      <rPr>
        <sz val="8"/>
        <color rgb="FFFF0000"/>
        <rFont val="Arial"/>
        <family val="2"/>
      </rPr>
      <t xml:space="preserve"> </t>
    </r>
    <r>
      <rPr>
        <sz val="8"/>
        <rFont val="Arial"/>
        <family val="2"/>
      </rPr>
      <t>actualización del manual de convivencia escolar en las E.E del Departamento teniendo en cuenta el sistema Nacional de convivencia escolar</t>
    </r>
  </si>
  <si>
    <t xml:space="preserve">
1. Coordinar con el ICFES  y apoyar la  aplicación de evaluaciones externas . 
2. Divulgar los lineamientos para el análisis e interpretación de los resultados.
3. Realizar los análisis de resultados de evaluaciones externas identificando fortalezas y oportunidades de mejora en áreas para cada Establecimiento Educativo y de manera general para la entidad territorial.
4. Divulgar los resultados de las evaluaciones externas de estudiantes a la comunidad educativa.
5. Acompañar a los Establecimientos Educativos en el análisis y uso de los resultados de las evaluaciones externas para la definición de acciones en su PMI.
</t>
  </si>
  <si>
    <t xml:space="preserve">Número EE articulados al programa de Doble Titulación/100 </t>
  </si>
  <si>
    <t>Formación de Docentes y Directivos Docentes</t>
  </si>
  <si>
    <t>69 Establecimientos educativos fortalecidos con los programas pedagógicos Transversales_PPT</t>
  </si>
  <si>
    <t>Número Estudiantes de grados 10° y 11° de educación media matriculados y articulados a doble titulación /100</t>
  </si>
  <si>
    <t xml:space="preserve">1. Realizar el monitoreo, revisión seguimiento al proceso de matrícula de estudiantes de articulación para la doble titulación  - SENA.
 2. .Gestión y coordinación entre SENA y Secretaria de Educción Departamental para orientar el acceso y matrícula de estudiantes de los grados de 10 y 11° a la formación para doble titulación.  </t>
  </si>
  <si>
    <t>Número Estudiantes de grados 10° y 11°  con orientación vocacional /100</t>
  </si>
  <si>
    <t>Fortalecer la educación media técnica en articulación con los diferentes niveles educativos del Departamento de Casanare</t>
  </si>
  <si>
    <t xml:space="preserve">1. Realizar acompañamiento a los E.E en la actualización y revisión de cumplimiento a la ruta de atención integral de convivencia  a 20 Instituciones Educativas. y respectivo seguimiento.
2. Talleres de acompañamiento a los E.E en la actualización y resignificación de  manuales de convivencia.                                                                                3.    Implementar   Ley 1620  y Guía 49                                            </t>
  </si>
  <si>
    <t>Cuatro (04) Foros Educativos Departamentales/100</t>
  </si>
  <si>
    <t xml:space="preserve">1. Realizar foros Departamentales de conformidad con la orientaciones y lineamientos del MEN.
</t>
  </si>
  <si>
    <t>Un (01) Plan Territorial de Formación Docente Formulado e implementado /100</t>
  </si>
  <si>
    <t>7 Documentos _materiales didácticos de apoyo</t>
  </si>
  <si>
    <t>60 E.E acompañados en el proceso de aplicación de pruebas Supérate con el SABER/100</t>
  </si>
  <si>
    <t>65 I.E  atendidas integralmente en el marco de la educación inicial/100</t>
  </si>
  <si>
    <t>SGR/ Pasa a Gestión y por ICLD</t>
  </si>
  <si>
    <t xml:space="preserve">06 mallas curriculares etnoeducativas  Caño Mochuelo actualizadas  y en aplicación  /100. </t>
  </si>
  <si>
    <t>3 Documentos _materiales didácticos de apoyo</t>
  </si>
  <si>
    <t xml:space="preserve">BPIN: 2020005850110 </t>
  </si>
  <si>
    <t xml:space="preserve">52.300
</t>
  </si>
  <si>
    <t>CONVENIO SENA CO1_PCCNTR2119427</t>
  </si>
  <si>
    <t>60 EE con Estrategia de BILINGUISMO implementada/100</t>
  </si>
  <si>
    <t>BPIN: 2020005850017</t>
  </si>
  <si>
    <t>69 EE con la Estrategia implementada  ESCUELA DE PADRES con enfoque de prevención,  violencia de género, equidad, derechos de la mujer y habilidades para vida./100</t>
  </si>
  <si>
    <t>Fortalecimiento  al proceso de Inspección,  Vigilancia  y Control del servicio públoco educativo de los 18 municipios certificados  del depto de Casanare.</t>
  </si>
  <si>
    <t xml:space="preserve">1. Seguimiento al proceso de implementación del Decreto 1421 de 2017(educación inclusiva).  Realizar el seguimiento a la política de inclusión teniedo en cuenta las herramientas establecidas para el análisis del Plan Integral de Ajuste Razonable-PIAR,caracterizaciones pedagógicas, ajustes curriculares a la inclusión y el Diseño Universal del Aprendizaje-DUA. (Vladimir Pérez ).  </t>
  </si>
  <si>
    <t>GarantIrizar la inspección y vigilancia sobre la prestación del servicio educativo a instituciones educativas oficilales, no oficilaes, ETDH y las CEA.</t>
  </si>
  <si>
    <t>34 E.E  de JORNADA ÚNICA/100</t>
  </si>
  <si>
    <t>60  E.E con día E desarrollaldo/100</t>
  </si>
  <si>
    <t>Secretaria de Educación  de Casanare</t>
  </si>
  <si>
    <t xml:space="preserve">BPIN: 2020000585029    Se realizó  la legalización de los CPSP a mediados de febrero.    </t>
  </si>
  <si>
    <t>1. Cronograma de revisión y retroalimentación de los PPT en los EE.
2. Asistencia técnica en los procesos de  formulación, planeación y seguimiento a cada uno de los 6 PPT en el PEI. Las I.E que vienen siendo atendidadas se fortalecerán con los acompañamientos a fin de entregar  proyectos pedagógicos transversales actualizados.
3. Revisión de cada uno de los 6 PPT.
3. Formación a directivos docentes y docentes sobre PPT.
4. Retroalimentación del PPT.
5. Seguimiento a la retroalimentación del PPT.         Nota: Para el 2023 se amplía el cubrimento de PPT al total de las 69  instituciones educativas, a fin de dar cumplimiento con la meta del PDD 2020-2023.</t>
  </si>
  <si>
    <t xml:space="preserve">02 mallas curriculares etnoeducativas  de Chaparral-Barro Negro, y El Duya _OROCUÉ actualizadas  y en aplicación  /100. </t>
  </si>
  <si>
    <t>1. Cronograma de concertación de las mesas etnoeducativas.
2. Realizar 3 mesas de concertación etnoeducativa  anual durante 3 años: 2021, 2022 y 2023 (por valor de $60.000.000 en 2023)</t>
  </si>
  <si>
    <t>Mallas curriculares etnoeducativas formuladas. $150.000.000</t>
  </si>
  <si>
    <t>Materiales pedagógicos construidos $100.000.000</t>
  </si>
  <si>
    <t>Mesas de concertación etnoeducativas garantizadas. $60.000.000</t>
  </si>
  <si>
    <t>Instituciones con foralecimiento de la afrocolombianidad. $50.000.000</t>
  </si>
  <si>
    <t>BPIN: 2020005850109 . Proy por valor de $360.000.000</t>
  </si>
  <si>
    <t>BPIN: 2021005850042   Valor  total Py 2023 $120.637.440,</t>
  </si>
  <si>
    <t>60 Establecimientos educativos fortalecidos en la diferentes modalidades de educación media/100</t>
  </si>
  <si>
    <t>Para el 2023 no se programarón actividades orientadas al fortalecimiento de las modalidades de educación media, en tanto ya se cumplió con la meta en el PDD en el 2022.</t>
  </si>
  <si>
    <t>No se realizó contratación de personal porque la meta del PDD  ya se cumplió.</t>
  </si>
  <si>
    <t>BPIN 2021005850076  Nuevo valor ajustado del Py $</t>
  </si>
  <si>
    <t>Número docentes de la educación media asistidos con orientación curricular /100</t>
  </si>
  <si>
    <t xml:space="preserve">BPIN: 2021005850043 </t>
  </si>
  <si>
    <t>63 establecimientos educativos orientados en la realización de la evaluación anual de desempeño laboral/100</t>
  </si>
  <si>
    <t>69 establecimientos educativos orientados en el proceso de evaluación de los aprendizajes/100</t>
  </si>
  <si>
    <t>69 establecimientos educativos orientados en análisis y uso de de los resultados de las evaluaciones externas/100</t>
  </si>
  <si>
    <t>JAVIER SAAVEDRA. Director de Núcleo</t>
  </si>
  <si>
    <t>Para la actual vigencia aún no se han gestionado recursos financieros ni gestionado apoyo por gestión.</t>
  </si>
  <si>
    <t xml:space="preserve">En 15 Instituciones educativas de 11 municipios se incluirá en los PEI  la Cátedra de Estudios Afrocolombianos para su posterior implementación, y acorde con la autonomia institucional de asumirla como un PPT,  como asignatura o bien como proyecto de área. Para lo cual se contratará a 2 profesionales que ayudarán a incorporar los lineamientos curriculares que implica poner en marcha el funcionamiento de la cátedra. El acompañamiento de AT se hara mediante talleres de innovación de la transversalidad y talleres de autoreconocimiento de la afrocolombianidad, así: Aguazul_ IE san Agustín; Hato Corozal_ IE Bonifacio Gutiérrez;  Maní_IE Rural Gaviotas;  Monterrey_ IE Escuela Normal Superior de Monterrey; Nunchia_ IE Pretexto; Orocue_ IE La Inmaculada, IE Luis Carlos Galán Sarmiento; Pore_ IE Rafael Uribe Uribe, IE El Banco; San Luis de Palenque: IE Técnico Educativo Francisco Lucea; Támara_ IE Arturo Salazar Mejía; Tauramena_ IE Centro Regional de Investigación Educación y Extensión de Tauramena "CRIET",  IE del Llano,  IE El Cusiana; Villanueva_ IE Fabio Riveros.    </t>
  </si>
  <si>
    <t xml:space="preserve">En proceso de revisión y aprobación por banco de proyectos.Desde el 2do trimestre devolvieron el proyecto del Banco de proyectos que se pensaba financiar por regalías.                                                                                                 Se ha implementado  la escuela de padres a través de 5 encuentros presenciales , orientados aproximadamente a 450 padres de familia de las comunidad educativa  de 4 de los municipios ( 5 I.E) de Aguazul_ IE Cupiagua, La Turua, Mani_Jesús Bernal Pinzón; Hatocorozal _ Antonio Martínez Delgado; Trinidad_ Técnico Integrado de Trinidad.           Programado para 2 trimestre: Aguazul_Plan Brisas, Leon de Greiff. Monterrey_ Escuela Normal Superior. Tauramena_   CRIEET;  Orocué_Algarrobo.  En total se capacitaron a 450 padres de familia.                  Formación en CONVIVENCIA ESCOLAR, dirigida a  600 padres de familia  y 200 doscentes.    En II trimestre de 5 AT programadas, se realizaron acompañamientos a 15 instituciones educativas, que consistieron en realización de talleres de formación  y conferencias para docentes y padres de familia. </t>
  </si>
  <si>
    <t>Elaborar Estudios Previos para el cumplimiento de la meta e indicador, orientado al componente  de mallas curricularesmediadas por  proyectos transversales  orientados a las  rutas de activación y prevención de la vulneración de los derechos fundamentales  de niños(as) y adolescentes de las comunidades idígenas  del resguardo de Caño Mochuelo. El 1er trimestre, se adelantó el proceso de identificación de necesidades y concertación del aprestamiento con las autoridades indígenas por medio de 2  mesas de trabajo realizadas; coherente con la ejecución del proyecto:  Implementación y acompañamiento de modelos etnoeducativos en el deptp de Casanare, cuya  inversión es de $100.000.000 , de los cuales 50 van para mallas curriculares y 50 para materiales didácticos.                                                En  II trimestre se realizó la gestión para garantizar el proceso  precontractual y post-contractual que iniacia en el trece trimestre.</t>
  </si>
  <si>
    <t>Elaborar Estudios Previos para el cumplimiento de la meta e indicador, orientado a la contrucción de mallas curriculares, en dos institucipones de 2 resguardos indígenas  Chaparral Brronegro- Támara  y el Duya de Orocué..  Se reprograma con la nueva contratación 2 mallas curriculares  (Lengua materna de primaria - Chaparral )  y los  materiales  didácticos orientados a los grados de 1 a 5 primaria ) . y El Duya sólo trabajara con material didáctico.                                                                                                                 En  II trimestre se realizó la gestión para garantizar el proceso  precontractual y post-contractual que iniacia en el trece trimestre.</t>
  </si>
  <si>
    <t xml:space="preserve">Elaborar Estudios Previos para contratar la realización de  la 11  mesa de concertación con la asistencia de autoridades indigenas de los 3 resguardos correspondientes: Caño Mochuelo, y Orocué y Barro Negro.                                                                                                              En  II trimestre se realizó la gestión para garantizar el proceso  precontractual y post-contractual que iniacia en el trece trimestre.En </t>
  </si>
  <si>
    <t xml:space="preserve">1. Realizar  2 talleres en los diferentes componentes del PEC  en cada una de las 6  instituciones educativas   y mesas técnicas, seguimiento y orientación PEC.   I.E idígenas:  Murewom Wayuri, Lisa Maneni, Alegaxu, IEA Pudi, Yamotsinemu y Siukaro.  En el I  trimestre no se programaron AT.       De los 2  programados para el segundo trimestre, solamente se alcanzo a revisar 1  PEC de I.E  ALEGAXU.   En el 3 trimestre de 2 programados, se revisaron 3 PEC: Siúkaro, Lisa Maneni, IEA PUDI .                                                     </t>
  </si>
  <si>
    <t xml:space="preserve">1. Se realizó seguimiento al proceso de implementación de la educación inclusiva a través del PEI, de  xxx  I.E  de xxx  municipios:  </t>
  </si>
  <si>
    <t>En el primer trimestre 1. Se revisó  el cumplimiento a la ruta de atención integral de convivencia en 7 I.E., se hace seguimiento y a través de revisión de la Ley 1620 de 2013 en cuanto a las responsabilidades de las I.E y de los docentes .                    2. Se puso a funcionar la plataforma SIUCE-Sistema Integral Único de Convivencia Escolar, para registrar las situaciones de convicenca tipo 2 o tipo 3, y posteriormente hacer seguimiento.                                                                               3. Programación para  acompañamiento a las instituciones educativas enmarcadas en la ley 1620 de 2013 y el decreto 1965 de 2013 a través de talleres teórico - prácticos y seguimiento a los manuales de convivencia escolar., en 7  I.E focalizadas:  Maní- Jusús Bernal Pinzón, Trinidad_Técnico Integrado de Trinidad, La Salina_ J.E Gaitán, Sácama_IE Antonio Nariño, Paz de Ariporo_ IE San Juan de Los Llanos, y se realizaron 2 Comités municipales de Convivencia en :San Luis de Palenque, Villanueva y en Maní .                                                                      En  II Trimestre:  de 6  manuales programados se revisaron 22 manuales de convivencia, entre los cuales se encuentran las I.E de Maní: I.E Camilo Torres Restrepo, San José de La Poyata, Luis Enrique Barón Leal, Gaviotas, Jesús Bernal Pinzón., junto con  Brisas del Pauto de Trinidad., Paz de Ariporo _ Montañas del Totumo.                                                                                     En el III   Trimestre de los 10 manuales programados para revisisón, se intervienieron 9  de los siguiente municipios e I.E, así: Aguazul_ Luis María Jiménez; Maní_ Gaviotas; Nunchía_ Salvador Camacho Roldán; Pore_ Antonio Nariño; Sabanalarga_Jorge Eliecer Gaitán; Támara_ Arturo Salazar Mejía; Trinidad_Campestre Brisas del Pauto, Técnico Integrado de Trinidad y Santa Irene.  La I.E que entregó manual de convivencia resignficado_  Santa Irene.</t>
  </si>
  <si>
    <t xml:space="preserve">Durante el primer trimestre: 1. Se envió  circulares a 18 alcaldias municipales y a  a las 69 I.E reiterando la actualización y seguimientode los Comtés escolares de Convivencia, incluyendo las 16  I.E privadas, lo anterior con el fin de recordarles la responsabilidad de reactivar los comites, y hacer seguimiento  de los mismos.                                                                                                2.El comité departamental de convivencia escolar   realizó la primera sesión el día 6 de marzo del presente, la 2da sesión el 12 de abril.  La 3ra sesión del  comité departamental de convivencia escolar   se realizará el 19 de octubre.                                                                              Después de las asistencias técnicas realizadas se reciben las actas de actualización de los comités escolares de convivencia y los manuales de convivencia para su revisión y resignificación .                                                                                                                    Durante el III Trimestre, de 30 programadas  se realizaron  AT a 34  I.E,  haciendo énfasis en la implementación de la ruta de atención integral y SIUCE :  Aguazul _La Turua;  Chameza_IE José Antonio Galán;  Hatocorozal_CER Carlos Lleras Restrepo, IE Puerto Colombia;  La Salina_ Jorge Eliecer Gaitán; Maní_ Camilo Torres, San José de La Poyata, Luis Enrique Barón Leal, Gaviotas, Jesús Bernal Pinzón; Monterrey_ Escuela Normal Superior de Monterrey; Nunchia_Salvador Camacho Roldan;  Orocué_La Inmaculada, Luis Carlos Galán Sarmiento, El Algarrobo;  Paz de Ariporo _ Simón Bolívar, IE Indígena Yamotsinëmü, San Juan de Los Llanos; Recetor_ Fernando Rodríguez .  Sabanalarga_ Jorge Eliecer Gaitán, Manuel Elkin Patarroyo;  Sácama_  Antonio Nariño;  Támara_Centro Educativo Rural Indígena Siukaro;  Tauramena_CRIET, El Cusiana, Empresarial del Llano, Colegio no oficial Campestre Arco Iris; Trinidad_ Campestre Brisas del Pauto, Pozo Petrolero, Técnico Integrado de Trinidad, Santa Irene; Villanueva_ Ezequiel Moreno y Díaz, San Agustín, Fabio Riveros.                                                                                                       Se recogieron 55 actas de Comité de Convivencia escolar por cada I.E; igualmente se recogieron todas las 18 actas de conformación de los comités municipales.      
                   </t>
  </si>
  <si>
    <t xml:space="preserve"> Al cierre del II  trimestre fueron atendidas cuarenta y dos (42) Instituciones Educativas en quince (15) municipios del Departamento de Casanare en la orientación a los docentes y directivos docentes en estrategias pedagógicas para la formulación y/o actualización e implementación de Proyectos Pedagógicos Transversales en cada una de las instituciones educativas, a través de los cuales se integró la atención  orientada al desarrollo de la actividad relacionadas con la Campaña Me Quiero y de  de Movilidad Segura y Estilos de Vida Saludable con el objetivo de prevenir a través de acciones concretas el consumo de sustancias psicoactivas (SPA) y alcohol en los establecimientos educativos del departamento de Casanare y de esta manera mitigar los índices de accidentalidad vial por estos motivos..                                                                           En el  II TRIMESTRE se continúo con la  programación  de los profesionales de apoyo del PPT para socializar en las I.E  la campaña ME QUIERO orientada a la prevención del consumo de sustancias psicoactivas y alcohólicas, mediante la capacitación por gestión que se pudo desarrollar con  docentes y directivos docentes,fortaleciendo así dicha estrategia.</t>
  </si>
  <si>
    <t>Para el 2023 no se programaron actividades orientadas al fortalecimiento de las modalidades de educación media, en tanto ya se cumplió con la meta en el PDD en el 2022.</t>
  </si>
  <si>
    <t>En cumplimiento de las acciones contenidas en el plan operativo anual de inspección y vigilancia, se ha realizado la vigilancia a 8 establecimientos educativos, específicamente   para el segundo trimestre, entre oficiales, no oficiales, Establecimientos para el Trabajo y el Desarrollo Humano_ETDH y  Centros de Enseñanza Automovilística_ CEA.                                                                                      Para el 2023 En cumplimiento de lo establecido en la Resolución 2166 de 2020 se relizo el 25 y 26 de Abril los talleres de nuevos pretadores para no oficiales y Establecimeintos de Educación para el trabajo y el desarrollo humano y centros de enseñanza automovilistica. respectivamente; Se atendio  con evaluación a los EE Oficiales: Hatocorozal_Alegaxu; Maní_ Jesus Bernal Pinzón, Camilo Torres Restrepo; Paz de Ariporo_ Instituto técnico Empresarial del Norte de Casanare ITENCA, Juan José Rondón; Sabanalarga_ Jorge E Gaitán; no oficiales: Monterrey-Gimnasio Campestre Pablo Neruda,  ETDH: Seminario biblico el Secreto de e Sabanalarga.     En el tercer trimestre: Aguazul-Camilo Torres Restrepo, EE NO OFICIAL-Colegio Santa Maria del Llano y CEA Centro de Enseñanza Automovilistica Mi Llano; Sabanalarga-Manuel Elkin Patarrollo; Hatocorozal-Antonio Martinez Delgado; Sacama-Tecnico Antonio Nariño; Tamara-Victor Gomez Corredor; Tauramena-El Cusiana</t>
  </si>
  <si>
    <r>
      <t xml:space="preserve">Se realizaron mesas de trabajo sobre lineamientos técnicos y actividades rectoras en la primera infancia, con el fin de fortalecer las orientaciones  tecnicas y legales , las estrategias pedagógicas , el plan de estudios y el PEI de nivel preescolar de las I.E intervenidas.   Durante el Tercer  trimestre  se impactó una (1) I.E del municipio de xxxxxx.  </t>
    </r>
    <r>
      <rPr>
        <sz val="8"/>
        <color rgb="FFFF0000"/>
        <rFont val="Arial"/>
        <family val="2"/>
      </rPr>
      <t>Aguazul : San Agustín;    Maní : Jesús Bernal Pinzón;  HatoCorozal:  Antonio Martínez Delgado y Luis Hernández Vargas;   Paz de Ariporo: Técnico Industrial El Palmarar, I.T Empresarial del Norte- ITENCA, Juan José Rondón, Nuestra Señora de Manare, Sagrado Corazón, Francisco José de Caldas;   Orocué:Luis Carlos Galán Sarmiento;  Nunchía: Antonio Nariño y Salvador Camacho Roldán; Trinidad: Técnico Integrado de Trinidad ;   Pore: Rafael Uribe Uribe; Tauramena : José María Córdoba y Centro Regional de Investigación y Educación de Tauramena -CRIET, IE del LLano;   Támara: Arturo Salazar Mejia; Monterrey: Escuela Normal Superior de Mrey  y  Técnico Diversificado; Villanueva: Ezequiel Moreno y Dpiaz, San Agustín y Fabio Riveros.   Se logró obtener una matrícula de 1788 estudiantes según el SIMAT2023 superando lo programado de 366 estudiantes.  79 docentes implementan educación inicial.                                                                             En el 3er trimestre se atendieron 20 I.E: (Paz de Ariporo) IE Simón Bolívar; (Tauramena) IE El Cusiana; (Aguazul) La Turua, IE Luis María Jiménez; (Sabanalarga) IE Manuel Elkin Patarroyo; (San Luis De Palenque)  Francisco Lucea; (Maní) Luis Enrique Barón Leal, IE Gaviotas;  (Villanueva) IE Nuestra Señora De Los Dolores; (Recetor) IE Fernando Rodríguez; (Hato Corozal) IE Puerto Colombia,  IE Simón Bolívar; (Nunchia) IE El Pretexto; (Tamara) IE Víctor Gómez Corredor, Cei Siukaro   ; (La Salina) IE Jorge Eliecer Gaitán; (Chameza) IE José Antonio Galán; (Sacama) IE Técnico Agropecuario Antonio Nariño; (Orocue) IE El Algarrobo, Ce Miralindo.</t>
    </r>
  </si>
  <si>
    <r>
      <t>Durante el primer trimestre se realizó gestión con en MEN para la continuar con la implementación del Programa de Tutorias para el aprendizaje de Formación Integral 3.0. (PTAFI3.0), para la vinculación de los 40 tutores antiguos y 30 nuevos que atendrán 20 nuevas I.E.   En II TRIMESTRE SE REALIZARÓN LAS CONVOCATORIAS PARA LA SELECCIÓN D ELOS DOCENTES TUTORES, teniendo en cuenta los docentes de carrera, en lista de elegibles y lista de retén social, de igual manera se vincularon los reemplazos de los docentes de carrera por SISTEMA MAESTRO. TAMBIEN SE REALIZÓ REUNIÓN CON RECTORES para socilaizar la nueva metodología.    En TERCER trimestre se vincularon mediante actos administrativos los 70 tutores, los cuales fueron remitidos al MEN PARA SER INCLUIDOS EN LA nómina. Iniciando el acompañamiento a las I.E focalizadas, una vez apropiada la metodológia para realizar el 1er y segundo momento en el aula.                                                                                ???</t>
    </r>
    <r>
      <rPr>
        <sz val="8"/>
        <color rgb="FFFF0000"/>
        <rFont val="Arial"/>
        <family val="2"/>
      </rPr>
      <t xml:space="preserve"> El IV trimestre guarda el mismo comportamiento de cobertura para las 40 I.E; adicional se realizó formación CICLO 2 para fortalecer las practicas pedagógicas en las áreas de matemáticas, lenguaje, educación inicial y habilidades socioemocionales; seguidamente los tutores formaron a 313 docentes, acompáñados en la fase de apertura, planeación, aula y retroalimentación. Igualmente a 745 docentes en fase de aperura a través de talleres en trabajo situado.</t>
    </r>
  </si>
  <si>
    <t>60 E.E Atendidos y fortalecidos con el programa PTA/100</t>
  </si>
  <si>
    <t>Estudiantes con acceso a contenidos WEB en el establecimiento educativo.</t>
  </si>
  <si>
    <t>Fortalecer la apropiación y acceso a las TIC en las comunidades educativas del departamento de Casanare. (Py)</t>
  </si>
  <si>
    <t>Ampliar la cobertura y garantizar la conectividad en los establecimientos educativos.</t>
  </si>
  <si>
    <t>Al año 2027, Ampliar la cobertura y garantizar la conectividad en los establecimientos educativos</t>
  </si>
  <si>
    <t>38.000 Estudiantes con acceso a contenidos WEB en el establecimiento educativo. (2027)/100</t>
  </si>
  <si>
    <t>ACCIONES  A EJECUTADAR</t>
  </si>
  <si>
    <t xml:space="preserve">Aumentar el acceso de conectividad a internet en los establecimientos educativos oficiales del departamento de Casanare.
Apoyar la supervisión técnica, administrativa y financiera para garantizar el acceso de conectividad a internet en establecimientos educativos oficiales del departamento de Casanare.
</t>
  </si>
  <si>
    <t xml:space="preserve">Durante el I Trimestre se adelantó el proceso precontractual. En el II Trimestre se realizó el proceso contractual con recursos de SGP.   Mediante contrato de prestación de servicios No. 0907 de 2024 cuyo objeto es: “Prestar El Servicio De Conectividad A Internet A Las Sedes Educativas De Las Zonas Tanto Rurales Como Urbanas De Los Municipios De Aguazul, Chámeza, Hato Corozal, La Salina, Monterrey, Nunchía, Orocue, Paz de Ariporo, Pore, Recetor, Sabanalarga, Sácama, San Luis De Palenque, Támara, Tauramena, Trinidad y Villanueva”, se está prestando el servicio en 91 sedes educativas, para una cobertura de 32.540 estudiantes beneficiarios en las sedes educativas tanto rurales como urbanas de los diferentes municipios del departamento. La prestación de este servicio inicio el 23 de abril de 2024 y se terminara el 06 de diciembre de 2024.
De la igual manera se están ejecutando las labores de apoyo a la supervisión mediante contrato 0971 de 2024 cuyo objeto es: Realizar El Apoyo A La Supervisión En Los Componentes Administrativo, Técnico Y Financiero Del Contrato Cuyo Objeto Es: “Prestar El Servicio De Conectividad A Internet A Las Sedes Educativas De Las Zonas Tanto Rurales Como Urbanas De Los Municipios De Aguazul, Chámeza, Hato Corozal, La Salina, Monterrey, Nunchía, Orocue, Paz de Ariporo, Pore, Recetor, Sabanalarga, Sácama, San Luis De Palenque, Támara, Tauramena, Trinidad y Villanueva” del Departamento De Casanare”.                                                     
</t>
  </si>
  <si>
    <r>
      <rPr>
        <b/>
        <sz val="8"/>
        <rFont val="Arial"/>
        <family val="2"/>
      </rPr>
      <t>MINTIC</t>
    </r>
    <r>
      <rPr>
        <sz val="8"/>
        <rFont val="Arial"/>
        <family val="2"/>
      </rPr>
      <t>. a través del proyecto Centros Digitales complementa el servicio de e acceso a internte en las zonas rurales del departamento, beneficiando a 226 sedes educativas. Para una cobertua aproximada de 11.000 estudiantes; apoyo que permite superar la meta establecida en el Plan de Desarrollo " Oportunidades para Casanare" 2024-2027.</t>
    </r>
  </si>
  <si>
    <t>Dotar de elementos tecnológicos  los establecimientos  educativos.</t>
  </si>
  <si>
    <t>Ambientes de aprendizajes dotados</t>
  </si>
  <si>
    <t>Brindar alternativas tecnológicas de la comunicación para la formación y apropiación del conocimiento en los docentes y estudiantes de las instituciones educativas oficiales de Casanare. ( Py)</t>
  </si>
  <si>
    <t>250 ambientes de aprendizaje dotados en el cuatrienio 2024-2027</t>
  </si>
  <si>
    <t>Solamente para el 2024 Los Servicios de apoyo a la implementación de modelos de innovación educativa se orienta a 54 sedes educativas.
Prestar servicios de asistencia técnica en innovación educativa en las instituciones educativas oficiales del departamento de Casanare.
Con el nuevo proyectro que se presente durante esta vigencia se aspira cumplir co n la meta del PDD 2024-2027, aunado a la gestión de los proyectos de obras por impuestos.</t>
  </si>
  <si>
    <t xml:space="preserve">Durante el primer trimestre se elaboró el proyecto, durante el segundo trimestre mediante Decreto No. 0097 del 09 de abril de 2024 se designó como entidad pública ejecutora a la Universidad Internacional del Trópico Americano “UNITROPICO” .
Para el tercer trimestre, mediante contrato suministro No. 0211 de 2024 cuyo objeto es “Suministro de herramientas tecnológicas para la implementación del modelo de innovación educativa y asistencia técnica para el desarrollo del proyecto “Fortalecimiento de la calidad educativa mediante habilidades digitales en el departamento de Casanare”, código BPIN 2024005850002”, se dio inicio a la ejecución de las siguientes actividades:
1. Servicios de apoyo a la implementación de modelos de innovación educativa con las siguientes actividades:
1.1. Desarrollar una plataforma tecnológica para gestionar contenidos educativos en ciencias básicas, educación ambiental, cátedra de construcción de paz, emprendimiento y habilidades socioemocionales y cátedra de educación vial educación ambiental.
1.2.  Realizar la verificación y validación del proceso del software y su aplicabilidad en las Tabletas.
1.3.  Dotar de dispositivos tecnológicos (Tablet) a los docentes y estudiantes seleccionados.
2. Prestar servicios de asistencia técnica en innovación educativa en las instituciones educativas oficiales del departamento de Casanare.
2.1. Realizar socialización del proyecto a la comunidad educativa de las instituciones oficiales del departamento de Casanare. 
2.2. Diseñar Manuales pedagógicos de uso de las tecnologías dotadas para docentes y estudiantes de las instituciones oficiales de Casanare. 
2.3. Elaborar videos tutoriales que orienten el uso de las herramientas digitales y los contenidos educativos para docentes y estudiantes.
2.4. Implementar un plan de apropiación de la plataforma y contenidos en las sedes educativas oficiales del departamento de Casanare.
2.5. Realizar seguimiento y asistencia técnica en los procesos de aprendizajes y apropiación de las tecnologías digitales entregadas Suministra una plataforma de servicio tecnológico con contenidos educativos, una herramienta de evaluación para docentes y estudiantes. 17,158 tabletas con funda de protección, software de control, garantía de un año y gabinetes para almacenamiento en las 54 sedes educativas oficiales beneficiarias. 
</t>
  </si>
  <si>
    <t>Convocar para la asistencia técnica del tema Guía 4 - aplicativo EVI.
Cargar la información a la plataforma EVI por parte d e los E.E privados.
Expedir resoluciones y socializarlas ( Se inicia el proceso en el 3er Trimestre, a finales de agosto inicia  y termina en diciembre ).                                                                                        Oficialmente son 18 privados. En el tercer trimestre se enviaron 3 circulares orientando el inicio del proceso de autoevaluación y se realizó una reunión presencial con los propietarios y directivos de los estableciminetos educativos privados.</t>
  </si>
  <si>
    <t>Se envió circular  a las 69  I.E y formatos de recolección de resultados de autevaluación, aproximadamente en el mes de octubre,  para que inicien el proceso de autoevaluación.</t>
  </si>
  <si>
    <t>Se expidió resolución 0096 del 18 de enero de 2023 con los parametros, responsabilidades,  orientaciones y cronograma.  Al igual la  Circular 700-0006 del  18 de enero de  2023 para el inicio del proceso;  La resolución 0546 del 4 de marzo de 2023 mediante la cual se resuelven unos impedimentos para realiar el proceso, y a través de la resolucion 0613 del 10 de marzo de 2023 se  designan evaluadores de docentes y directivos docentes.     Se expidieron circulares orientando el proceso de  seguimiento y retroalimentación correspondiente a los meses de junio y septiembre. Se realizó A.T sobre el proceso de valuación de desempeño docente con énfasis en mejoramiento contínuo, a 48 entre docentes y directivos docentes.  Durante el tercer trimestre se continúo con el proceso mediante la expedición d ecirculares y la recoleción de actas de seguimiento y retroalimentación.</t>
  </si>
  <si>
    <r>
      <t xml:space="preserve">Se esta adelantando un diagnóstico del estado de desarrollo de los elementos constitutivos de los SIEEs de los establecimientos educativos oficiales y privados.                                                                                                         </t>
    </r>
    <r>
      <rPr>
        <sz val="8"/>
        <color rgb="FFFF0000"/>
        <rFont val="Arial"/>
        <family val="2"/>
      </rPr>
      <t xml:space="preserve">  </t>
    </r>
    <r>
      <rPr>
        <sz val="8"/>
        <rFont val="Arial"/>
        <family val="2"/>
      </rPr>
      <t xml:space="preserve">  En el IV trimestre se socializarán los resultados de la aplicación del instrumento diagnósticpo con los directivos docentes de las I.E oficiales.Se dará comienzo a un ciclo de asistencias técnicas sobre evaluación de los aprendizajes con énfasis en evaluación formativa.</t>
    </r>
  </si>
  <si>
    <t>En II trimestre, el estado actual: se solicalizó con los directivos docentes el histórico de los resultados del examen SABER 11_ 2014 y 2023.   Igualmente, se compartió con las I.E el informe de análisis de resultados del examen SABER 11.                                                                                    Durante el II y III trimestre se realizaron 3 asistencias técncias a los docentes del área de ciencias sociales: socialización de experiencias significativas y presentación d einstrumentosa para el diagnóstico de competencias sociales y ciudadanas.     Durante los I - II y III trimestres se ha promovido la aparticipación de docentes y estudiantes en tutorias virtuales para el fortalecimento de los aprendizajes .</t>
  </si>
  <si>
    <t>El informe anual recoge de manera integral  4 aspectos: Evaluación interna y externa de los estudiantes, evaluación anual de desempeño anual de docentes y autoevalauación institucional; el cual se encuentra en proceso de elaboración para el 2do trimestre.                                                                     Para el II trimestre se elaboraron los informes anteriormente anunciados, culminando el proceso.</t>
  </si>
  <si>
    <r>
      <t xml:space="preserve">Esta sujeto a las orientaciones del MEN. El año electivo 2022 no se realizó la jornada.   Al II trimestre, la situación continúa igual. Al III Trimestre la situación continúa igual. </t>
    </r>
    <r>
      <rPr>
        <sz val="8"/>
        <color rgb="FFFF0000"/>
        <rFont val="Arial"/>
        <family val="2"/>
      </rPr>
      <t xml:space="preserve">RECOMENDABLE QUITAR EL INDICADOR </t>
    </r>
  </si>
  <si>
    <r>
      <t xml:space="preserve">Esta sujeto a las orientaciones del MEN.   Hace 2 años no se realiza.                 Al II Trimestre, la situación sigue igual.  Al III Trimestre, la situación sigue igual. </t>
    </r>
    <r>
      <rPr>
        <sz val="8"/>
        <color rgb="FFFF0000"/>
        <rFont val="Arial"/>
        <family val="2"/>
      </rPr>
      <t xml:space="preserve"> RECOMENDABLE QUITAR EL INDICADOR </t>
    </r>
  </si>
  <si>
    <r>
      <t xml:space="preserve">Se programaron fechas para asistencias técnicas con los diferentes docentes para  encuentros presenciales, y de estas asistencias se deben generar  actas y compromisos en la realimentación de cada uno de los PPT, </t>
    </r>
    <r>
      <rPr>
        <sz val="7"/>
        <color rgb="FFFF0000"/>
        <rFont val="Arial"/>
        <family val="2"/>
      </rPr>
      <t>de 69 I.E, en  18  municipios del departemento.</t>
    </r>
    <r>
      <rPr>
        <sz val="7"/>
        <rFont val="Arial"/>
        <family val="2"/>
      </rPr>
      <t xml:space="preserve"> En el desarrollo de las actividades programadas,  durante el el III Trimestre 2024,  de 69 I.E programadas,   se atendieron </t>
    </r>
    <r>
      <rPr>
        <sz val="7"/>
        <color rgb="FFFF0000"/>
        <rFont val="Arial"/>
        <family val="2"/>
      </rPr>
      <t xml:space="preserve"> 15 municipios, 31 IE, as</t>
    </r>
    <r>
      <rPr>
        <sz val="7"/>
        <rFont val="Arial"/>
        <family val="2"/>
      </rPr>
      <t>í:   Aguazul: 63.IE Camilo Torres Restrepo: 9, IE Cupiagua: 28, IE La Turua: 4, IE San Agustín: 2, IE Luis María Jiménez: 20; Chámeza: IE José Antonio Galán: 5.Hato Corozal: 8-IE Bonifacio Gutiérrez: 2, IE Luis Hernández Vargas: 5, IE Simón Bolívar (El Chire): 1.  La Salina: IE Jorge Eliécer Gaitán: 16. Maní: IE Camilo Torres Restrepo: 13, San José de la Poyata: 6.  Monterrey: IE Normal Superior de Monterrey: 32.  Orocué: CE Miralindo: 1, IE El Algarrobo: 20, IE Luis Carlos Galán Sarmiento: 10. Paz de Ariporo: IE El Palmar-Iteipa: 7, IE Juan José Rondón: 7, IE Sagrado Corazón: 4, IE Simón Bolívar: 4.   Poré: El Banco: 12, IE Antonio Nariño: 2.  Recetor: IE Fernando Rodríguez: 1.  Sácama: IE Técnico Agropecuario Antonio Nariño: 15. Támara: IE Víctor Gómez Corredor: 10.  Tauramena: IE Centro Regional de Investigación y Extensión de Tauramena "CRIET": 11,  IE El Cusiana: 7.  Trinidad: IE Campestre Brisas del Pauto-El Convento: 12.  Villanueva: IE Ezequiel Moreno y Díaz: 10, IE Fabio Riveros: 2, IE San Agustín: 24. Como resultado del proceso se capacitaron a 312 docentes.</t>
    </r>
  </si>
  <si>
    <t>D02.01 PLAN DE APOYO AL MEJORAMIENTO PAM 2024-2027</t>
  </si>
  <si>
    <t>SEGUIMIENTO DEL PLAN DE APOYO AL MEJORAMIENTO EDUCATIVO  2024</t>
  </si>
  <si>
    <t>MONITOREO Y SEGUIMIENTO  FECHA: SEPTIEMBRE 30 de 2024</t>
  </si>
  <si>
    <t>Vigencia: 2024-2027</t>
  </si>
  <si>
    <r>
      <t xml:space="preserve">La JU no se amplió en eSTABLECIMIENTOS EDUCATIVOS en 2024, pero si en algunas sedes de IE que vienen siendo atendidas.  Se continua con las mismas 34 I.E y sus repectivas sedes.    Se continua atendiendo con JU las 34  I.E que venian desde el 2017 bajo la Resolución 2615 de 2017, de un total de 34 que tienen implementada la JU,.  </t>
    </r>
    <r>
      <rPr>
        <sz val="8"/>
        <color rgb="FFFF0000"/>
        <rFont val="Arial"/>
        <family val="2"/>
      </rPr>
      <t>SE ANEXA VINCULO DE RELACIÓN DE i.e CON SUS RESPECTICAS SEDES EN jornada única</t>
    </r>
    <r>
      <rPr>
        <sz val="8"/>
        <rFont val="Arial"/>
        <family val="2"/>
      </rPr>
      <t xml:space="preserve">.Durante el II Trimestre se realizó el primer  Comité de Jornada Única del 20 de junio, donde se analizaron cinco (5) solicitudes, de las cuales no se aprobaron 2  implementación (Jorge E.Gaitán nivel de preescolar y primaria y Camilo Torres Restrepo) municipio de Aguazul;  y si se aprobaron 3 de  ampliación ( IE de Cusiana_Tauramena-sedes Los Yaguaros, Iquia y San Carlos, IE Pozo Petrolero de Trinidad en sedes: El Paraiso, El Valle, El Palito y Paso Real de la Soledad. Ie Técnico Diversificado de Monterrey sede principal.   En TERCER trimestre nose autorizó ampliació para las IE de Aguazul: Camilo Torres Restrepo y Jorge E Gaitán, en tanto la SED no cuenta con los recursos para atender la cantidad de niños PAE del área rural, cuya competencia es del municipio. cONTRATACIÓN DE SERVICIOS profesionales para realizar seguimiento a la implementación d ela JU en 5 I.E : FRANCIASCO lUCEA San Luis de Palenque, Antonio Martinez Delgado_ Hatocorozal, Bonifacio Gutierrez, Rafael Garcia Herreros -Trinidad, por valor de    durante </t>
    </r>
  </si>
  <si>
    <t xml:space="preserve">1. Atender las asistencias técnicas del MEN para la formulación del PTFD
2. Formación integral a docentes del departamento, a través del Proyecto de formación y actualizaci´pon docente por SGR
3. Actualización y fortalecimiento de docentes en manejo de recursos técnológicos aplicados a la educación.
4. Formación a docentes con la habilitación del Programa de formación  complementaria de la Escuela Normal  Superior de Monterrey, </t>
  </si>
  <si>
    <t>Aún no se ha puesto en marcha el proyecto  de Formación Docente: FORTALECIMIENTO  Y CUALIFICACIÓN  DOCENTE EN EL DEPARTAMENTO DE CASANARE"  parte integral del PTFD.       El proyecto ya se encuentra aprobado por el MEN, pero debe ser autorizado por el señor gobernador para acceder a los recursos de SGR</t>
  </si>
  <si>
    <t>Elaborar  plan de acción 2024 del proy  que direccione la ejecución del PTFD.                                                                                                                             Realizar por gestión la formación integral a docentes que pueda ofrece el MEN y otros aliados. Toda vez que no se ha podido aún  acceder a recursos de regalía por el proyecto.  Se viene realizado formación por gestión con personal profesional de la Dirección de Calidad , Asistencias técnicas del MEN y mediante encuentros y foros.                                               Durante el  tercer trimestre la Normal Superior recibió el apoyo de la SED para garantizar la primera fase de habilitación y certificación  del programa de formación complementaria ante el MEN.</t>
  </si>
  <si>
    <t xml:space="preserve">Se elaboró  estudios Previos , soporte para realizar  Foro Departamental  Educativo con la participación de 300 docentes y presentación de  experiencias significativas, </t>
  </si>
  <si>
    <t>1. Cronograma de revisión y retroalimentación para la doble titulación de los estudiantes.
 2. .Estudiantes grado 11° con doble titulación SENA</t>
  </si>
  <si>
    <t xml:space="preserve">Desarrollar el Convenio de cooperación SENA -Departamento de Casanare para facilitar la doble titulación de 5.000 estudiantes de grado 11° de las instituciones educativas de media y media técnica.   Para el primer  trimestre, se calcula 1900  estudiantes aprendices  de grado 11 pagos con ARL, que estarían proyectados para la doble titulación de no presentarse retiros y/o deserciones.                                                                                                    En el II Al  tercer Trimestre, se logro una matrícula de 1.914  estudiantes en aprendices  en proceso  de formación,  los cules a fin de año estarán preparados para la doble titulación SENA,    de no presentarse deserciones o retiros voluntarios. D etodas maneras la meta esta superada    </t>
  </si>
  <si>
    <t xml:space="preserve">A diciembre 31 de 2027 , 69 E.E con PEI actualizados e implementados. En los cuales se incluye los 6 establecimientos indígenas </t>
  </si>
  <si>
    <t>A diciembre 31 de 2027, 69 E.E actualizados.</t>
  </si>
  <si>
    <t>A diciembre 31 de 2027 , 69 E.E actualizados.</t>
  </si>
  <si>
    <t>A 2027 seguimiento y retroalimentación de la prestación de horas sociales a los 69 E.E</t>
  </si>
  <si>
    <t xml:space="preserve"> Durante el primer trimestre, aunque se recomendo en la anterior vigencia que a la par de la revisión de los PEI conjuntamente se revisara y retroalimentaran los Planes de  Mejoramiento Institucional- PMI  en las siguientes Instituciones eduactivas no se pudo lograr para el primer trimestre. Igualmente se debe armonizar con las metas que se eatablezcan en el nuevo  Plan de Desarrollo Departamental 2024_2027.                    Durante el segundo trimestre, se realizaron mesas técnicas sobre el fortalecimiento y seguimiento a los planes de mejoramiento institucional - PMI con participación de  40 directivos docentes y docentes de 6 municipios y 8 instituciones educativas , así: Orocue (Institución Educativa la Inmaculada); Paz de Ariporo (Institución Educativa Sagrado Corazón, Institución Educativa Nuestra Señora de Manare); Pore (Institución Educativa Rafael Uribe Uribe); Tauramena (Institución Educativa del Llano); Trinidad (Institución Educativo Pozo Petrolero); Villanueva (Institución Educativa Ezequiel Moreno y Díaz, Institución Educativa San Agustín). Este cubrimiento corresponde a los compromisos de meta del anterior PDD. Se cumplió con el 12% de lo programado.    Durante el Tercer trimestre solamente se realizó la gestión precontractual para realizar asistencias técnicas en seguimiento y fortalecimiento a los Planes de Mejoamiento Institucional - PMI de las Instituciones Educativas y poder garantizar el acompañamiento de talento humano a este proceso. En consecuencia el porcentaje de resultado alcanzado es 0% . Es de aclarar que para el 2024  de 49 que estaban revisadas en 2023  se deben actualizar con vigencias  2024 y 2025 de las Instituciones Educativas: José Antonio Galán (municipio de Chámeza); Antonio Martínez Delgado, Horacio Perdomo, Simón Bolívar El Chire, Indígena Lisa Maneni, Bonifacio Gutiérrez, Puerto Colombia, CE Carlos lleras Restrepo, Luis Hernández Vargas (Municipio de Hato Corozal); Luis Enrique Barón Leal, Jesús Bernal Pinzón, Camilo Torres Restrepo, San José De La Poyata y Gaviotas (municipio de Maní); Salvador Camacho Roldan (municipio de Nunchía); La Inmaculada, Centro Educativo Miralindo, Jorge Eliecer Gaitán, Luis Carlos Galán Sarmiento (Municipio De Orocué); Francisco José De Caldas, Nuestra Señora De Manare, Simón Bolívar, San Juan De Los Llanos, Téc. Industrial el Palmar (municipio de Paz de Ariporo); Téc. Integrado De Trinidad, Campestre Brisas Del Pauto, Rafael García Herreros Y Santa Irene (Municipio de Trinidad); Fernando Rodríguez (municipio de Recetor); Jorge Eliecer Gaitán (municipio la Salina); Antonio Nariño (municipio de Samacá); Técnico Francisco Lucea (municipio de San Luis); Víctor Gómez Corredor Y Arturo Salazar Mejía (Támara); Jorge Eliecer Gaitán, La Turua, Camilo Torres Restrepo y San Agustín (municipio de Aguazul); Inst. Tec. Diversificado Monterrey y Escuela Normal Superior (Municipio de Monterrey); Rafael Uribe Uribe, El Banco y Antonio Nariño (Municipio de Pore); C. Regional De Investigación CRIET, José María Córdoba, Siglo XX y Cusiana (municipio de Tauramena); Jorge Eliécer Gaitán y Manuel Elkin Patarroyo (Municipio de Sabanalarga). 
Igualmente, ocho (8) PMI que se revisaron están desactualizados para el año 2023, de las IE: Cupiagua Y Luis María Jiménez (Municipio de Aguazul); El Pretexto y Antonio Nariño (municipio de Nunchía); Juan José Rondón, Sagrado Corazón (municipio de Paz de Ariporo) y Téc. Empresarial del Llano (municipio de Tauramena).
Asimismo, dos (2) Instituciones educativas tienen formulado el PMI en un formato NO establecido por la SED y NO acorde a los criterios de la guía 34 del MEN. Ellas son: LEON DE GREIFF (Municipio de Aguazul) y Las Mercedes (municipio de Nunchía). 
Por último, diez (10) instituciones educativas en el departamento de Casanare no enviaron documento PMI, para verificar su estado. Estas son:  Pozo Petrolero (municipio de Trinidad); Ezequiel Moreno Y Diaz, Fabio Riveros, Nuestra Señora de los Dolores y San Agustín (municipio de Villanueva); Indigena Alegaxu, Indigena Murewon Wayuri (Municipio de Hato Corozal); Indigena IEA Pudi Resguardo Duya (municipio de Orocué); Indigena Yamotsinemu (Municipio De Paz De Arioro) Y Rural Indigena Siukaro (municipio de Támara).
En conclusión, cuarenta y nueve (49) PMI están actualizados con vigencia 2023, 10 PMI, están desactualizados y 10 PMI no se revisaron debido a que no fueron enviados por las IE anteriormente mencionadas, para un total de 69 Instituciones educativas en el departamento de Casanare. 
                                                                                                                                     </t>
  </si>
  <si>
    <t>Durante el tercer trimestre se recepcionarón y revisaron dos (2) PEI, correspondientes a los municipios de Villanueva- I.E Nuestra Señora de los Dolores de Manaré y del municipio de Trinidad- I.E Técnico Integrado. Igualmente se realizó la gestión precontractual para realizar asistencias técnicas en seguimiento a PEI y PMI de las Instituciones Educativas.     Durante el primer trimestre se logró una meta del 36% correspondiente a 25 Proyectos Educativos Institucionales -PEI , identificados y retroalimentados.  Igualmente se espera concretar la meta e indicador acorde como se contemple y apruebe en el nuevo PDD 2024-2027.                Durante el segundo trimestre, se realizaron mesas técnicas sobre el fortalecimiento al proyecto educativo institucional PEI y planes de mejoramiento institucional PMI a 40 directivos docentes y docentes de 6 municipios y 8 instituciones educativas , así: Orocue (Institución Educativa la Inmaculada); Paz de Ariporo (Institución Educativa Sagrado Corazón, Institución Educativa Nuestra Señora de Manare); Pore (Institución Educativa Rafael Uribe Uribe); Tauramena (Institución Educativa del Llano); Trinidad (Institución Educativo Pozo Petrolero); Villanueva (Institución Educativa Ezequiel Moreno y Díaz, Institución Educativa San Agustín). Este cubrimiento corresponde a los compromisos de meta del anterior PDD. Se cumplió con el 12% de lo programado.
Durante el Tercer trimestre se recepcionarón y revisaron dos (2) PEI, correspondientes a los municipios de Villanueva- I.E Nuestra Señora de los Dolores de Manaré y del municipio de Trinidad- I.E Técnico Integrado.   Principalmente se realizó la gestión precontractual para realizar asistencias técnicas en seguimiento a PEI y PMI de las Instituciones Educativas y poder garantizar el acompañamiento de talento humano a los PEI.  Se alcanzó el 3% de resultado.</t>
  </si>
  <si>
    <t xml:space="preserve"> En coordinación con el SENA y las instituciones educativas se adelantó el proceso de matrícula de 4.300   estudiantes al programa de  doble titulación,   Se realizó seguimiento y monitoreo a la matrícula.                 En el II TRIMESTRE, se logro establecer que disminuyo la cantidad de estudiantes por motivos de mocilidad poblacional, deserción, y retiro voluntario, y se continuó con el proceso de formación a estudiantes de  grados 10° y de grado     En el III TRIMESTRE, se logro atender en proceso de formación a 3746 estudiantes, 1914  de grados 10° y  de grados 11 un total de 1832.     </t>
  </si>
  <si>
    <t>Acompañamiento de los instructores SENA al proceso de formación para la articulación  de un total de 3.746 estudiantes al programa de  doble titulación,  con apoyo de los docentes de la educación media.  Durante el IITRIMESTRE y tercer  se alcanzó un  cubrimiento de 47 instituciones educativas articuladas al programa SENA.   En el I trimestre 2024 ,se logró  articular 43 instituciones educativas al Programa de formación de la educación media de doble titulación con el SENA, mediante la matrícula de 1869 estudiantes de grado 11° , y  1.822  estudiantes de grado 10°( proceso de registro documental que termina en abril); para un total de  3.791   estudiantes; los cuales se encuentran en proceso de afiliación a la ARL POSITIVA, una vez se termina el cotejo de información de datoa suministrados por el SENA y el registro SIMAT 2024. Con el alcance a 30 de marzo se puede concluir que se alcanzó un 105% de la meta establecida para el primer periodo 2024.</t>
  </si>
  <si>
    <t>A 2027 4700 estudiantes de educación media articulados al programa de doble titulación con el SENA.</t>
  </si>
  <si>
    <t xml:space="preserve"> A 2027 42 EE fortalecidos en la doble titulación de los estudiantes de la educación media.</t>
  </si>
  <si>
    <t xml:space="preserve"> A 2027  4959 estudiantes  de grados 10 y 11  de la educación media con orientación vocacional  y 44 docentes con orientación curricular</t>
  </si>
  <si>
    <t>A 2027 69 EE Fortaleceran la estrategia   preventiva contra el consumo de SUSTANCIAS PSICOACTIVAS y ALCOHÓLICAS</t>
  </si>
  <si>
    <t>A 2027 69 EE Implementaran estrategia  ESCUELA DE PADRES con enfoque de prevención,  violencia de género, equidad, derechos de la mujer y habilidades para vida.</t>
  </si>
  <si>
    <t>A 2027  69 establecimientos educativos fortaleceran los programas pedagógicos transversales (educación ambiental, educación para la sexualidad y construcción de la ciudadanía, cátedra de la paz, afianzamiento de la cultura llanera, cultura del emprendimiento, educación para el ejercicio de los derechos humanos, convivencia escolar, movilidad segura, educación económica y financiera, promoción de estilos de vida saludable).</t>
  </si>
  <si>
    <t xml:space="preserve">A 2027, 16 EE PRIVADOS orientados en autoevaluación Institucional </t>
  </si>
  <si>
    <t xml:space="preserve">a 2027 69 EE oficiales orientados en la Autoevalución Intitucional </t>
  </si>
  <si>
    <t xml:space="preserve">a 2027 63 EE oficiales orientados en  el proceso de evaluación anual de desempeño laboral de los docentes y directivos docentes </t>
  </si>
  <si>
    <t>A 2027, orientar 69 EE oficiales en la definición, implementación, revisión y ajustes periódicos  de los sistemas institucionales de evaluación de los estudiantes.</t>
  </si>
  <si>
    <t>A 2027 69 EE oficiales orientados en análisis y uso de de los resultados de las evaluaciones externas</t>
  </si>
  <si>
    <t xml:space="preserve">A 2027 4 informes de caracterización de la gestión de evaluación elaborados </t>
  </si>
  <si>
    <t xml:space="preserve"> A 2027  60  EE Públicos acompañados y apoyados en el programa PTA co n 70 tutores </t>
  </si>
  <si>
    <t>A 2027  implementar (01) estrategia de bilingüismo en las instituciones educativas  del Departamento.</t>
  </si>
  <si>
    <t>Al año 2027 realizar seguimiento pedagogico a 34 EE, que cuentan con jornada unica.</t>
  </si>
  <si>
    <t>Al año 2027 brindar acompañamiento anual para la realización en los EE del día E  según las disposiciones del MEN</t>
  </si>
  <si>
    <t>Al año 2027, haber acompañado anualmente a 60 EE, en el proceso de aplicación pruebas SUPERATÉ CON EL SABER.</t>
  </si>
  <si>
    <t xml:space="preserve"> A 2027  60 EE fortalecidos en las diferentes modalidades de educación media/1</t>
  </si>
  <si>
    <t>A 2027 Implementar el Plan Territorial de Formación Docente, en las 69 IE</t>
  </si>
  <si>
    <t xml:space="preserve"> a 2027 atender 3,000 niños y niñas en preescolar con educación inicial en el marco de la atención integral</t>
  </si>
  <si>
    <t>a 2027 50 EE fortalecidad con el  Inspección y Vigilancia sobre la prestación del servicio educativo a Instituciones educativas oficiales no oficiales, ETDH y las CEA</t>
  </si>
  <si>
    <t>Al año 2027, fortalecer a 27 EE en educación afrocolombiana..</t>
  </si>
  <si>
    <t>Al 2027 Garantizar (03) mesas de concertación etnoeducativas.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</si>
</sst>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quot;$&quot;\ * #,##0.00_-;\-&quot;$&quot;\ * #,##0.00_-;_-&quot;$&quot;\ * &quot;-&quot;??_-;_-@_-"/>
    <numFmt numFmtId="165" formatCode="&quot;$&quot;\ #,##0.00"/>
    <numFmt numFmtId="166" formatCode="0.0%"/>
    <numFmt numFmtId="167" formatCode="&quot;$&quot;\ #,##0"/>
    <numFmt numFmtId="168" formatCode="_-&quot;$&quot;\ * #,##0.0_-;\-&quot;$&quot;\ * #,##0.0_-;_-&quot;$&quot;\ * &quot;-&quot;??_-;_-@_-"/>
    <numFmt numFmtId="169" formatCode="_(* #,##0.0_);_(* \(#,##0.0\);_(* &quot;-&quot;??_);_(@_)"/>
    <numFmt numFmtId="170" formatCode="_(* #,##0_);_(* \(#,##0\);_(* &quot;-&quot;??_);_(@_)"/>
  </numFmts>
  <fonts count="28" x14ac:knownFonts="1">
    <font>
      <sz val="11"/>
      <color theme="1"/>
      <name val="Calibri"/>
      <family val="2"/>
      <scheme val="minor"/>
    </font>
    <font>
      <sz val="9"/>
      <color indexed="81"/>
      <name val="Tahoma"/>
      <family val="2"/>
    </font>
    <font>
      <u/>
      <sz val="11"/>
      <color theme="10"/>
      <name val="Calibri"/>
      <family val="2"/>
      <scheme val="minor"/>
    </font>
    <font>
      <b/>
      <sz val="10"/>
      <name val="Arial"/>
      <family val="2"/>
    </font>
    <font>
      <sz val="10"/>
      <name val="Arial"/>
      <family val="2"/>
    </font>
    <font>
      <b/>
      <sz val="9"/>
      <name val="Arial"/>
      <family val="2"/>
    </font>
    <font>
      <sz val="9"/>
      <name val="Arial"/>
      <family val="2"/>
    </font>
    <font>
      <sz val="11"/>
      <color theme="1"/>
      <name val="Calibri"/>
      <family val="2"/>
      <scheme val="minor"/>
    </font>
    <font>
      <sz val="11"/>
      <name val="Arial"/>
      <family val="2"/>
    </font>
    <font>
      <sz val="8"/>
      <name val="Arial"/>
      <family val="2"/>
    </font>
    <font>
      <b/>
      <sz val="9"/>
      <color indexed="81"/>
      <name val="Tahoma"/>
      <family val="2"/>
    </font>
    <font>
      <b/>
      <sz val="8"/>
      <name val="Arial"/>
      <family val="2"/>
    </font>
    <font>
      <sz val="8"/>
      <color theme="1"/>
      <name val="Calibri"/>
      <family val="2"/>
      <scheme val="minor"/>
    </font>
    <font>
      <sz val="8"/>
      <color rgb="FFFF0000"/>
      <name val="Arial"/>
      <family val="2"/>
    </font>
    <font>
      <sz val="9"/>
      <color theme="1"/>
      <name val="Calibri"/>
      <family val="2"/>
      <scheme val="minor"/>
    </font>
    <font>
      <sz val="9"/>
      <name val="Calibri"/>
      <family val="2"/>
      <scheme val="minor"/>
    </font>
    <font>
      <sz val="7"/>
      <name val="Arial"/>
      <family val="2"/>
    </font>
    <font>
      <sz val="11"/>
      <name val="Calibri"/>
      <family val="2"/>
      <scheme val="minor"/>
    </font>
    <font>
      <sz val="8"/>
      <color theme="1"/>
      <name val="Arial"/>
      <family val="2"/>
    </font>
    <font>
      <b/>
      <sz val="7"/>
      <name val="Arial"/>
      <family val="2"/>
    </font>
    <font>
      <sz val="7"/>
      <color theme="1"/>
      <name val="Arial"/>
      <family val="2"/>
    </font>
    <font>
      <sz val="7"/>
      <color theme="1"/>
      <name val="Calibri"/>
      <family val="2"/>
      <scheme val="minor"/>
    </font>
    <font>
      <sz val="7"/>
      <name val="Calibri"/>
      <family val="2"/>
      <scheme val="minor"/>
    </font>
    <font>
      <sz val="7"/>
      <color rgb="FFFF0000"/>
      <name val="Arial"/>
      <family val="2"/>
    </font>
    <font>
      <b/>
      <sz val="8"/>
      <color theme="1"/>
      <name val="Arial"/>
      <family val="2"/>
    </font>
    <font>
      <sz val="11"/>
      <color theme="8"/>
      <name val="Calibri"/>
      <family val="2"/>
      <scheme val="minor"/>
    </font>
    <font>
      <sz val="11"/>
      <color rgb="FFFF0000"/>
      <name val="Calibri"/>
      <family val="2"/>
      <scheme val="minor"/>
    </font>
    <font>
      <sz val="6"/>
      <color theme="1"/>
      <name val="Arial"/>
      <family val="2"/>
    </font>
  </fonts>
  <fills count="1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diagonal/>
    </border>
    <border>
      <left style="thin">
        <color indexed="64"/>
      </left>
      <right style="double">
        <color indexed="64"/>
      </right>
      <top/>
      <bottom/>
      <diagonal/>
    </border>
    <border>
      <left style="double">
        <color indexed="64"/>
      </left>
      <right style="medium">
        <color indexed="64"/>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indexed="64"/>
      </left>
      <right/>
      <top/>
      <bottom style="thin">
        <color indexed="64"/>
      </bottom>
      <diagonal/>
    </border>
    <border>
      <left style="thin">
        <color indexed="64"/>
      </left>
      <right/>
      <top/>
      <bottom/>
      <diagonal/>
    </border>
    <border>
      <left/>
      <right/>
      <top style="thin">
        <color theme="2" tint="-0.24994659260841701"/>
      </top>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indexed="64"/>
      </left>
      <right style="thin">
        <color theme="2" tint="-0.24994659260841701"/>
      </right>
      <top style="thin">
        <color indexed="64"/>
      </top>
      <bottom/>
      <diagonal/>
    </border>
    <border>
      <left style="thin">
        <color indexed="64"/>
      </left>
      <right style="thin">
        <color theme="2" tint="-0.24994659260841701"/>
      </right>
      <top/>
      <bottom style="thin">
        <color indexed="64"/>
      </bottom>
      <diagonal/>
    </border>
    <border>
      <left/>
      <right style="thin">
        <color theme="2" tint="-0.24994659260841701"/>
      </right>
      <top style="thin">
        <color theme="2" tint="-0.24994659260841701"/>
      </top>
      <bottom style="thin">
        <color theme="2" tint="-0.24994659260841701"/>
      </bottom>
      <diagonal/>
    </border>
    <border>
      <left/>
      <right style="thin">
        <color theme="2" tint="-0.24994659260841701"/>
      </right>
      <top style="thin">
        <color indexed="64"/>
      </top>
      <bottom/>
      <diagonal/>
    </border>
    <border>
      <left/>
      <right style="thin">
        <color theme="2" tint="-0.24994659260841701"/>
      </right>
      <top/>
      <bottom style="thin">
        <color indexed="64"/>
      </bottom>
      <diagonal/>
    </border>
  </borders>
  <cellStyleXfs count="5">
    <xf numFmtId="0" fontId="0" fillId="0" borderId="0"/>
    <xf numFmtId="0" fontId="2"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cellStyleXfs>
  <cellXfs count="314">
    <xf numFmtId="0" fontId="0" fillId="0" borderId="0" xfId="0"/>
    <xf numFmtId="0" fontId="4" fillId="0" borderId="0" xfId="0" applyFont="1"/>
    <xf numFmtId="0" fontId="4" fillId="0" borderId="0" xfId="0" applyFont="1" applyFill="1"/>
    <xf numFmtId="0" fontId="4" fillId="2" borderId="0" xfId="0" applyFont="1" applyFill="1"/>
    <xf numFmtId="0" fontId="6" fillId="2" borderId="0" xfId="0" applyFont="1" applyFill="1"/>
    <xf numFmtId="0" fontId="3" fillId="0" borderId="0" xfId="0" applyFont="1" applyBorder="1" applyAlignment="1">
      <alignment horizontal="center" vertical="center"/>
    </xf>
    <xf numFmtId="0" fontId="3" fillId="0" borderId="0" xfId="0" applyFont="1" applyBorder="1" applyAlignment="1">
      <alignment horizontal="left" vertical="center"/>
    </xf>
    <xf numFmtId="0" fontId="9" fillId="2" borderId="15" xfId="0" applyFont="1" applyFill="1" applyBorder="1" applyAlignment="1">
      <alignment vertical="center" wrapText="1"/>
    </xf>
    <xf numFmtId="0" fontId="9" fillId="2" borderId="10" xfId="0" applyFont="1" applyFill="1" applyBorder="1" applyAlignment="1">
      <alignment vertical="center" wrapText="1"/>
    </xf>
    <xf numFmtId="0" fontId="4" fillId="0" borderId="0" xfId="0" applyFont="1" applyFill="1" applyBorder="1" applyAlignment="1">
      <alignment vertical="center" wrapText="1"/>
    </xf>
    <xf numFmtId="14" fontId="4" fillId="0" borderId="0" xfId="0" applyNumberFormat="1" applyFont="1" applyFill="1" applyBorder="1" applyAlignment="1">
      <alignment horizontal="center" vertical="center" wrapText="1"/>
    </xf>
    <xf numFmtId="0" fontId="3" fillId="2" borderId="0" xfId="0" applyFont="1" applyFill="1" applyBorder="1" applyAlignment="1">
      <alignment vertical="center" textRotation="90" wrapText="1"/>
    </xf>
    <xf numFmtId="0" fontId="4" fillId="2" borderId="0" xfId="0" applyFont="1" applyFill="1" applyBorder="1" applyAlignment="1">
      <alignment vertical="center" wrapText="1"/>
    </xf>
    <xf numFmtId="9" fontId="4" fillId="2" borderId="0" xfId="0" applyNumberFormat="1" applyFont="1" applyFill="1" applyBorder="1" applyAlignment="1">
      <alignment vertical="center" wrapText="1"/>
    </xf>
    <xf numFmtId="14" fontId="4" fillId="2" borderId="0" xfId="0" applyNumberFormat="1" applyFont="1" applyFill="1" applyBorder="1" applyAlignment="1">
      <alignment horizontal="center" vertical="center" wrapText="1"/>
    </xf>
    <xf numFmtId="0" fontId="0" fillId="0" borderId="0" xfId="0" applyAlignment="1">
      <alignment horizontal="justify" vertical="top"/>
    </xf>
    <xf numFmtId="0" fontId="9" fillId="0" borderId="0" xfId="0" applyFont="1" applyFill="1" applyBorder="1" applyAlignment="1">
      <alignment horizontal="center" vertical="center" wrapText="1"/>
    </xf>
    <xf numFmtId="0" fontId="9" fillId="0" borderId="0" xfId="0" applyFont="1" applyFill="1" applyAlignment="1">
      <alignment horizontal="center"/>
    </xf>
    <xf numFmtId="0" fontId="12" fillId="0" borderId="0" xfId="0" applyFont="1" applyAlignment="1">
      <alignment horizontal="center"/>
    </xf>
    <xf numFmtId="0" fontId="8" fillId="2" borderId="0" xfId="0" applyFont="1" applyFill="1" applyBorder="1" applyAlignment="1">
      <alignment horizontal="justify" vertical="top" wrapText="1"/>
    </xf>
    <xf numFmtId="0" fontId="9" fillId="2" borderId="0" xfId="0" applyFont="1" applyFill="1" applyBorder="1" applyAlignment="1">
      <alignment vertical="center" wrapText="1"/>
    </xf>
    <xf numFmtId="0" fontId="9" fillId="0" borderId="0" xfId="0" applyFont="1"/>
    <xf numFmtId="0" fontId="12" fillId="0" borderId="0" xfId="0" applyFont="1"/>
    <xf numFmtId="0" fontId="9" fillId="0" borderId="15" xfId="0" applyFont="1" applyFill="1" applyBorder="1" applyAlignment="1">
      <alignment vertical="center" wrapText="1"/>
    </xf>
    <xf numFmtId="0" fontId="9" fillId="2" borderId="0" xfId="0" applyFont="1" applyFill="1" applyBorder="1" applyAlignment="1">
      <alignment horizontal="justify" vertical="top" wrapText="1"/>
    </xf>
    <xf numFmtId="0" fontId="12" fillId="0" borderId="0" xfId="0" applyFont="1" applyAlignment="1">
      <alignment horizontal="justify" vertical="top"/>
    </xf>
    <xf numFmtId="0" fontId="0" fillId="0" borderId="0" xfId="0" applyFill="1"/>
    <xf numFmtId="14" fontId="6" fillId="0" borderId="29" xfId="0" applyNumberFormat="1" applyFont="1" applyBorder="1" applyAlignment="1">
      <alignment horizontal="center" vertical="center" wrapText="1"/>
    </xf>
    <xf numFmtId="14" fontId="6" fillId="0" borderId="0" xfId="0" applyNumberFormat="1" applyFont="1" applyBorder="1" applyAlignment="1">
      <alignment horizontal="center" vertical="center" wrapText="1"/>
    </xf>
    <xf numFmtId="14" fontId="6" fillId="0" borderId="0" xfId="0" applyNumberFormat="1" applyFont="1" applyFill="1" applyBorder="1" applyAlignment="1">
      <alignment horizontal="center" vertical="center" wrapText="1"/>
    </xf>
    <xf numFmtId="0" fontId="14" fillId="0" borderId="0" xfId="0" applyFont="1"/>
    <xf numFmtId="0" fontId="17" fillId="2" borderId="0" xfId="0" applyFont="1" applyFill="1"/>
    <xf numFmtId="0" fontId="0" fillId="5" borderId="0" xfId="0" applyFill="1"/>
    <xf numFmtId="0" fontId="0" fillId="8" borderId="0" xfId="0" applyFill="1"/>
    <xf numFmtId="0" fontId="0" fillId="7" borderId="0" xfId="0" applyFill="1"/>
    <xf numFmtId="0" fontId="0" fillId="6" borderId="0" xfId="0" applyFill="1"/>
    <xf numFmtId="0" fontId="16" fillId="2" borderId="11" xfId="0" applyFont="1" applyFill="1" applyBorder="1" applyAlignment="1">
      <alignment horizontal="justify" vertical="top" wrapText="1"/>
    </xf>
    <xf numFmtId="0" fontId="17" fillId="0" borderId="0" xfId="0" applyFont="1"/>
    <xf numFmtId="0" fontId="0" fillId="2" borderId="0" xfId="0" applyFill="1"/>
    <xf numFmtId="3" fontId="9" fillId="2" borderId="15" xfId="0" applyNumberFormat="1" applyFont="1" applyFill="1" applyBorder="1" applyAlignment="1">
      <alignment horizontal="center" vertical="center" wrapText="1"/>
    </xf>
    <xf numFmtId="0" fontId="0" fillId="2" borderId="0" xfId="0" applyFont="1" applyFill="1"/>
    <xf numFmtId="0" fontId="9" fillId="2" borderId="10" xfId="0" applyFont="1" applyFill="1" applyBorder="1" applyAlignment="1">
      <alignment horizontal="center" vertical="center" wrapText="1"/>
    </xf>
    <xf numFmtId="0" fontId="16" fillId="2" borderId="10" xfId="0" applyFont="1" applyFill="1" applyBorder="1" applyAlignment="1">
      <alignment vertical="center" wrapText="1"/>
    </xf>
    <xf numFmtId="0" fontId="18" fillId="2" borderId="15" xfId="0" applyFont="1" applyFill="1" applyBorder="1" applyAlignment="1">
      <alignment vertical="center" wrapText="1"/>
    </xf>
    <xf numFmtId="0" fontId="9" fillId="2" borderId="17" xfId="0" applyFont="1" applyFill="1" applyBorder="1" applyAlignment="1">
      <alignment vertical="center" wrapText="1"/>
    </xf>
    <xf numFmtId="0" fontId="9" fillId="2" borderId="10" xfId="0" applyFont="1" applyFill="1" applyBorder="1" applyAlignment="1">
      <alignment horizontal="justify" vertical="top" wrapText="1"/>
    </xf>
    <xf numFmtId="0" fontId="16" fillId="2" borderId="26" xfId="0" applyFont="1" applyFill="1" applyBorder="1" applyAlignment="1">
      <alignment vertical="center" wrapText="1"/>
    </xf>
    <xf numFmtId="0" fontId="16" fillId="2" borderId="0" xfId="0" applyFont="1" applyFill="1" applyBorder="1" applyAlignment="1">
      <alignment horizontal="center" vertical="center" wrapText="1"/>
    </xf>
    <xf numFmtId="0" fontId="21" fillId="0" borderId="0" xfId="0" applyFont="1"/>
    <xf numFmtId="0" fontId="9" fillId="2" borderId="26" xfId="0" applyFont="1" applyFill="1" applyBorder="1" applyAlignment="1">
      <alignment horizontal="center" vertical="center" wrapText="1"/>
    </xf>
    <xf numFmtId="9" fontId="9" fillId="2" borderId="26" xfId="0" applyNumberFormat="1" applyFont="1" applyFill="1" applyBorder="1" applyAlignment="1">
      <alignment horizontal="center" vertical="center" wrapText="1"/>
    </xf>
    <xf numFmtId="165" fontId="16" fillId="2" borderId="26" xfId="0" applyNumberFormat="1" applyFont="1" applyFill="1" applyBorder="1" applyAlignment="1">
      <alignment vertical="center" wrapText="1"/>
    </xf>
    <xf numFmtId="164" fontId="16" fillId="2" borderId="26" xfId="0" applyNumberFormat="1" applyFont="1" applyFill="1" applyBorder="1" applyAlignment="1">
      <alignment vertical="center" wrapText="1"/>
    </xf>
    <xf numFmtId="167" fontId="16" fillId="2" borderId="26" xfId="0" applyNumberFormat="1" applyFont="1" applyFill="1" applyBorder="1" applyAlignment="1">
      <alignment horizontal="center" vertical="center" wrapText="1"/>
    </xf>
    <xf numFmtId="14" fontId="16" fillId="2" borderId="26" xfId="0" applyNumberFormat="1" applyFont="1" applyFill="1" applyBorder="1" applyAlignment="1">
      <alignment horizontal="center" vertical="center" wrapText="1"/>
    </xf>
    <xf numFmtId="0" fontId="20" fillId="2" borderId="26" xfId="0" applyFont="1" applyFill="1" applyBorder="1" applyAlignment="1">
      <alignment vertical="center" wrapText="1"/>
    </xf>
    <xf numFmtId="165" fontId="16" fillId="2" borderId="26" xfId="4" applyNumberFormat="1" applyFont="1" applyFill="1" applyBorder="1" applyAlignment="1">
      <alignment horizontal="center" vertical="center" wrapText="1"/>
    </xf>
    <xf numFmtId="165" fontId="16" fillId="0" borderId="26" xfId="0" applyNumberFormat="1" applyFont="1" applyFill="1" applyBorder="1" applyAlignment="1">
      <alignment vertical="center" wrapText="1"/>
    </xf>
    <xf numFmtId="14" fontId="16" fillId="2" borderId="26" xfId="0" applyNumberFormat="1" applyFont="1" applyFill="1" applyBorder="1" applyAlignment="1">
      <alignment vertical="center" wrapText="1"/>
    </xf>
    <xf numFmtId="14" fontId="20" fillId="2" borderId="26" xfId="0" applyNumberFormat="1" applyFont="1" applyFill="1" applyBorder="1" applyAlignment="1">
      <alignment horizontal="center" vertical="center" wrapText="1"/>
    </xf>
    <xf numFmtId="164" fontId="16" fillId="2" borderId="26" xfId="0" applyNumberFormat="1" applyFont="1" applyFill="1" applyBorder="1" applyAlignment="1">
      <alignment horizontal="center" vertical="center" wrapText="1"/>
    </xf>
    <xf numFmtId="9" fontId="20" fillId="2" borderId="26" xfId="3" applyFont="1" applyFill="1" applyBorder="1" applyAlignment="1">
      <alignment horizontal="center" vertical="center" wrapText="1"/>
    </xf>
    <xf numFmtId="167" fontId="20" fillId="2" borderId="26" xfId="0" applyNumberFormat="1" applyFont="1" applyFill="1" applyBorder="1" applyAlignment="1">
      <alignment horizontal="center" vertical="center" wrapText="1"/>
    </xf>
    <xf numFmtId="164" fontId="16" fillId="2" borderId="26" xfId="2" applyFont="1" applyFill="1" applyBorder="1" applyAlignment="1">
      <alignment horizontal="center" vertical="center" wrapText="1"/>
    </xf>
    <xf numFmtId="170" fontId="20" fillId="2" borderId="26" xfId="4" applyNumberFormat="1" applyFont="1" applyFill="1" applyBorder="1" applyAlignment="1">
      <alignment horizontal="center" vertical="center" wrapText="1"/>
    </xf>
    <xf numFmtId="43" fontId="20" fillId="2" borderId="26" xfId="4" applyFont="1" applyFill="1" applyBorder="1" applyAlignment="1">
      <alignment horizontal="center" vertical="center" wrapText="1"/>
    </xf>
    <xf numFmtId="169" fontId="16" fillId="2" borderId="26" xfId="4" applyNumberFormat="1" applyFont="1" applyFill="1" applyBorder="1" applyAlignment="1">
      <alignment horizontal="center" vertical="center" wrapText="1"/>
    </xf>
    <xf numFmtId="43" fontId="16" fillId="2" borderId="26" xfId="4" applyFont="1" applyFill="1" applyBorder="1" applyAlignment="1">
      <alignment horizontal="center" vertical="center" wrapText="1"/>
    </xf>
    <xf numFmtId="9" fontId="16" fillId="2" borderId="26" xfId="0" applyNumberFormat="1" applyFont="1" applyFill="1" applyBorder="1" applyAlignment="1">
      <alignment horizontal="center" vertical="center" wrapText="1"/>
    </xf>
    <xf numFmtId="0" fontId="16" fillId="4" borderId="15" xfId="0" applyFont="1" applyFill="1" applyBorder="1" applyAlignment="1">
      <alignment horizontal="center" vertical="center"/>
    </xf>
    <xf numFmtId="0" fontId="16" fillId="3" borderId="15" xfId="0" applyFont="1" applyFill="1" applyBorder="1" applyAlignment="1">
      <alignment horizontal="center" vertical="center"/>
    </xf>
    <xf numFmtId="0" fontId="16" fillId="0" borderId="15" xfId="0" applyFont="1" applyFill="1" applyBorder="1" applyAlignment="1">
      <alignment horizontal="center" vertical="center"/>
    </xf>
    <xf numFmtId="9" fontId="9" fillId="2" borderId="26" xfId="3" applyNumberFormat="1" applyFont="1" applyFill="1" applyBorder="1" applyAlignment="1">
      <alignment horizontal="center" vertical="center" wrapText="1"/>
    </xf>
    <xf numFmtId="0" fontId="9" fillId="6" borderId="26" xfId="1"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2" borderId="26" xfId="0" applyNumberFormat="1" applyFont="1" applyFill="1" applyBorder="1" applyAlignment="1">
      <alignment horizontal="center" vertical="center" wrapText="1"/>
    </xf>
    <xf numFmtId="0" fontId="9" fillId="9" borderId="26" xfId="0" applyFont="1" applyFill="1" applyBorder="1" applyAlignment="1">
      <alignment horizontal="center" vertical="center" wrapText="1"/>
    </xf>
    <xf numFmtId="9" fontId="9" fillId="9" borderId="26" xfId="0" applyNumberFormat="1" applyFont="1" applyFill="1" applyBorder="1" applyAlignment="1">
      <alignment horizontal="center" vertical="center" wrapText="1"/>
    </xf>
    <xf numFmtId="9" fontId="16" fillId="4" borderId="15" xfId="0" applyNumberFormat="1" applyFont="1" applyFill="1" applyBorder="1" applyAlignment="1">
      <alignment horizontal="center" vertical="center"/>
    </xf>
    <xf numFmtId="0" fontId="16" fillId="2" borderId="10" xfId="0" applyFont="1" applyFill="1" applyBorder="1" applyAlignment="1">
      <alignment horizontal="justify" vertical="top" wrapText="1"/>
    </xf>
    <xf numFmtId="0" fontId="25" fillId="2" borderId="0" xfId="0" applyFont="1" applyFill="1"/>
    <xf numFmtId="165" fontId="23" fillId="2" borderId="26" xfId="0" applyNumberFormat="1" applyFont="1" applyFill="1" applyBorder="1" applyAlignment="1">
      <alignment vertical="center" wrapText="1"/>
    </xf>
    <xf numFmtId="165" fontId="23" fillId="2" borderId="26" xfId="0" applyNumberFormat="1" applyFont="1" applyFill="1" applyBorder="1" applyAlignment="1">
      <alignment horizontal="center" vertical="center" wrapText="1"/>
    </xf>
    <xf numFmtId="166" fontId="9" fillId="6" borderId="26" xfId="3" applyNumberFormat="1" applyFont="1" applyFill="1" applyBorder="1" applyAlignment="1">
      <alignment horizontal="center" vertical="center" wrapText="1"/>
    </xf>
    <xf numFmtId="9" fontId="9" fillId="6" borderId="26" xfId="3" applyNumberFormat="1" applyFont="1" applyFill="1" applyBorder="1" applyAlignment="1">
      <alignment horizontal="center" vertical="center" wrapText="1"/>
    </xf>
    <xf numFmtId="0" fontId="16" fillId="6" borderId="11" xfId="0" applyFont="1" applyFill="1" applyBorder="1" applyAlignment="1">
      <alignment horizontal="justify" vertical="top" wrapText="1"/>
    </xf>
    <xf numFmtId="9" fontId="16" fillId="6" borderId="26" xfId="3" applyNumberFormat="1" applyFont="1" applyFill="1" applyBorder="1" applyAlignment="1">
      <alignment horizontal="center" vertical="center" wrapText="1"/>
    </xf>
    <xf numFmtId="164" fontId="16" fillId="2" borderId="26" xfId="2" applyFont="1" applyFill="1" applyBorder="1" applyAlignment="1">
      <alignment vertical="center" wrapText="1"/>
    </xf>
    <xf numFmtId="168" fontId="16" fillId="2" borderId="26" xfId="2" applyNumberFormat="1" applyFont="1" applyFill="1" applyBorder="1" applyAlignment="1">
      <alignment vertical="center" wrapText="1"/>
    </xf>
    <xf numFmtId="0" fontId="25" fillId="10" borderId="0" xfId="0" applyFont="1" applyFill="1"/>
    <xf numFmtId="0" fontId="16" fillId="11" borderId="15" xfId="0" applyFont="1" applyFill="1" applyBorder="1" applyAlignment="1">
      <alignment horizontal="center" vertical="center"/>
    </xf>
    <xf numFmtId="0" fontId="9" fillId="11" borderId="26" xfId="1" applyFont="1" applyFill="1" applyBorder="1" applyAlignment="1">
      <alignment horizontal="center" vertical="center" wrapText="1"/>
    </xf>
    <xf numFmtId="9" fontId="9" fillId="11" borderId="26" xfId="3" applyNumberFormat="1" applyFont="1" applyFill="1" applyBorder="1" applyAlignment="1">
      <alignment horizontal="center" vertical="center" wrapText="1"/>
    </xf>
    <xf numFmtId="0" fontId="9" fillId="11" borderId="26" xfId="0" applyFont="1" applyFill="1" applyBorder="1" applyAlignment="1">
      <alignment horizontal="center" vertical="center" wrapText="1"/>
    </xf>
    <xf numFmtId="0" fontId="13" fillId="11" borderId="26" xfId="0" applyFont="1" applyFill="1" applyBorder="1" applyAlignment="1">
      <alignment horizontal="center" vertical="center" wrapText="1"/>
    </xf>
    <xf numFmtId="9" fontId="13" fillId="11" borderId="26" xfId="3" applyNumberFormat="1" applyFont="1" applyFill="1" applyBorder="1" applyAlignment="1">
      <alignment horizontal="center" vertical="center" wrapText="1"/>
    </xf>
    <xf numFmtId="0" fontId="9" fillId="11" borderId="26" xfId="0" applyNumberFormat="1" applyFont="1" applyFill="1" applyBorder="1" applyAlignment="1">
      <alignment horizontal="center" vertical="center" wrapText="1"/>
    </xf>
    <xf numFmtId="9" fontId="9" fillId="11" borderId="26" xfId="0" applyNumberFormat="1" applyFont="1" applyFill="1" applyBorder="1" applyAlignment="1">
      <alignment horizontal="center" vertical="center" wrapText="1"/>
    </xf>
    <xf numFmtId="9" fontId="13" fillId="11" borderId="26" xfId="0" applyNumberFormat="1" applyFont="1" applyFill="1" applyBorder="1" applyAlignment="1">
      <alignment horizontal="center" vertical="center" wrapText="1"/>
    </xf>
    <xf numFmtId="0" fontId="0" fillId="11" borderId="0" xfId="0" applyFill="1"/>
    <xf numFmtId="9" fontId="0" fillId="11" borderId="0" xfId="0" applyNumberFormat="1" applyFill="1"/>
    <xf numFmtId="0" fontId="0" fillId="12" borderId="0" xfId="0" applyFill="1"/>
    <xf numFmtId="0" fontId="0" fillId="13" borderId="0" xfId="0" applyFill="1"/>
    <xf numFmtId="0" fontId="9" fillId="2" borderId="26" xfId="1" applyFont="1" applyFill="1" applyBorder="1" applyAlignment="1">
      <alignment horizontal="center" vertical="center" wrapText="1"/>
    </xf>
    <xf numFmtId="166" fontId="9" fillId="2" borderId="26" xfId="3" applyNumberFormat="1" applyFont="1" applyFill="1" applyBorder="1" applyAlignment="1">
      <alignment horizontal="center" vertical="center" wrapText="1"/>
    </xf>
    <xf numFmtId="0" fontId="18" fillId="11" borderId="26" xfId="0" applyFont="1" applyFill="1" applyBorder="1" applyAlignment="1">
      <alignment horizontal="center" vertical="center" wrapText="1"/>
    </xf>
    <xf numFmtId="9" fontId="9" fillId="11" borderId="26" xfId="1" applyNumberFormat="1" applyFont="1" applyFill="1" applyBorder="1" applyAlignment="1">
      <alignment horizontal="center" vertical="center" wrapText="1"/>
    </xf>
    <xf numFmtId="9" fontId="18" fillId="11" borderId="26" xfId="0" applyNumberFormat="1" applyFont="1" applyFill="1" applyBorder="1" applyAlignment="1">
      <alignment horizontal="center" vertical="center" wrapText="1"/>
    </xf>
    <xf numFmtId="9" fontId="9" fillId="2" borderId="26" xfId="3" applyFont="1" applyFill="1" applyBorder="1" applyAlignment="1">
      <alignment horizontal="center" vertical="center" wrapText="1"/>
    </xf>
    <xf numFmtId="0" fontId="16" fillId="2" borderId="10" xfId="0" applyFont="1" applyFill="1" applyBorder="1" applyAlignment="1">
      <alignment vertical="top" wrapText="1"/>
    </xf>
    <xf numFmtId="9" fontId="16" fillId="2" borderId="26" xfId="3" applyNumberFormat="1" applyFont="1" applyFill="1" applyBorder="1" applyAlignment="1">
      <alignment horizontal="center" vertical="center" wrapText="1"/>
    </xf>
    <xf numFmtId="0" fontId="26" fillId="2" borderId="0" xfId="0" applyFont="1" applyFill="1"/>
    <xf numFmtId="0" fontId="9" fillId="2" borderId="15" xfId="0" applyFont="1" applyFill="1" applyBorder="1" applyAlignment="1">
      <alignment vertical="top" wrapText="1"/>
    </xf>
    <xf numFmtId="0" fontId="16" fillId="2" borderId="27" xfId="0" applyFont="1" applyFill="1" applyBorder="1" applyAlignment="1">
      <alignment horizontal="justify" vertical="top" wrapText="1"/>
    </xf>
    <xf numFmtId="0" fontId="9" fillId="2" borderId="10" xfId="0" applyFont="1" applyFill="1" applyBorder="1" applyAlignment="1">
      <alignment horizontal="left" vertical="top" wrapText="1"/>
    </xf>
    <xf numFmtId="0" fontId="15" fillId="2" borderId="0" xfId="0" applyFont="1" applyFill="1" applyAlignment="1">
      <alignment horizontal="center" vertical="center" wrapText="1"/>
    </xf>
    <xf numFmtId="10" fontId="9" fillId="2" borderId="26" xfId="0" applyNumberFormat="1" applyFont="1" applyFill="1" applyBorder="1" applyAlignment="1">
      <alignment horizontal="center" vertical="center" wrapText="1"/>
    </xf>
    <xf numFmtId="9" fontId="4" fillId="2" borderId="0" xfId="3" applyNumberFormat="1" applyFont="1" applyFill="1" applyBorder="1" applyAlignment="1">
      <alignment horizontal="center" vertical="center" wrapText="1"/>
    </xf>
    <xf numFmtId="0" fontId="9" fillId="2" borderId="0" xfId="0" applyFont="1" applyFill="1"/>
    <xf numFmtId="0" fontId="4" fillId="2" borderId="0" xfId="0" applyFont="1" applyFill="1" applyAlignment="1">
      <alignment horizontal="right"/>
    </xf>
    <xf numFmtId="0" fontId="4" fillId="2" borderId="0" xfId="0" applyFont="1" applyFill="1" applyAlignment="1">
      <alignment horizontal="justify" vertical="top"/>
    </xf>
    <xf numFmtId="0" fontId="9" fillId="2" borderId="0" xfId="0" applyFont="1" applyFill="1" applyAlignment="1">
      <alignment horizontal="justify" vertical="top"/>
    </xf>
    <xf numFmtId="0" fontId="16" fillId="2" borderId="0" xfId="0" applyFont="1" applyFill="1" applyBorder="1" applyAlignment="1">
      <alignment vertical="center" wrapText="1"/>
    </xf>
    <xf numFmtId="0" fontId="9" fillId="2" borderId="0" xfId="0" applyFont="1" applyFill="1" applyAlignment="1">
      <alignment horizontal="center"/>
    </xf>
    <xf numFmtId="9" fontId="4" fillId="2" borderId="0" xfId="0" applyNumberFormat="1" applyFont="1" applyFill="1"/>
    <xf numFmtId="0" fontId="16" fillId="2" borderId="0" xfId="0" applyFont="1" applyFill="1"/>
    <xf numFmtId="0" fontId="12" fillId="2" borderId="0" xfId="0" applyFont="1" applyFill="1"/>
    <xf numFmtId="0" fontId="12" fillId="2" borderId="0" xfId="0" applyFont="1" applyFill="1" applyAlignment="1">
      <alignment horizontal="center"/>
    </xf>
    <xf numFmtId="0" fontId="0" fillId="2" borderId="0" xfId="0" applyFill="1" applyAlignment="1">
      <alignment horizontal="justify" vertical="top"/>
    </xf>
    <xf numFmtId="0" fontId="12" fillId="2" borderId="0" xfId="0" applyFont="1" applyFill="1" applyAlignment="1">
      <alignment horizontal="justify" vertical="top"/>
    </xf>
    <xf numFmtId="9" fontId="0" fillId="2" borderId="0" xfId="0" applyNumberFormat="1" applyFill="1"/>
    <xf numFmtId="0" fontId="21" fillId="2" borderId="0" xfId="0" applyFont="1" applyFill="1"/>
    <xf numFmtId="0" fontId="14" fillId="2" borderId="0" xfId="0" applyFont="1" applyFill="1"/>
    <xf numFmtId="0" fontId="13" fillId="11" borderId="26" xfId="0" applyNumberFormat="1"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0" borderId="15" xfId="0" applyFont="1" applyFill="1" applyBorder="1" applyAlignment="1">
      <alignment horizontal="center" vertical="center" wrapText="1"/>
    </xf>
    <xf numFmtId="165" fontId="16" fillId="2" borderId="26"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9" fillId="6" borderId="11" xfId="0" applyFont="1" applyFill="1" applyBorder="1" applyAlignment="1">
      <alignment horizontal="justify" vertical="top" wrapText="1"/>
    </xf>
    <xf numFmtId="0" fontId="20" fillId="2" borderId="26" xfId="0" applyFont="1" applyFill="1" applyBorder="1" applyAlignment="1">
      <alignment horizontal="center" vertical="center" wrapText="1"/>
    </xf>
    <xf numFmtId="0" fontId="3" fillId="0" borderId="0" xfId="0" applyFont="1" applyBorder="1" applyAlignment="1">
      <alignment horizontal="center"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11" fillId="2" borderId="10" xfId="0" applyFont="1" applyFill="1" applyBorder="1" applyAlignment="1">
      <alignment horizontal="center" vertical="center" textRotation="90" wrapText="1"/>
    </xf>
    <xf numFmtId="0" fontId="9" fillId="6" borderId="15" xfId="0" applyFont="1" applyFill="1" applyBorder="1" applyAlignment="1">
      <alignment horizontal="justify" vertical="top" wrapText="1"/>
    </xf>
    <xf numFmtId="165" fontId="20" fillId="2" borderId="26" xfId="0" applyNumberFormat="1" applyFont="1" applyFill="1" applyBorder="1" applyAlignment="1">
      <alignment horizontal="center" vertical="center" wrapText="1"/>
    </xf>
    <xf numFmtId="165" fontId="16" fillId="0" borderId="26" xfId="0" applyNumberFormat="1" applyFont="1" applyFill="1" applyBorder="1" applyAlignment="1">
      <alignment horizontal="center" vertical="center" wrapText="1"/>
    </xf>
    <xf numFmtId="164" fontId="20" fillId="2" borderId="26" xfId="2" applyFont="1" applyFill="1" applyBorder="1" applyAlignment="1">
      <alignment horizontal="center" vertical="center" wrapText="1"/>
    </xf>
    <xf numFmtId="0" fontId="9" fillId="2" borderId="15" xfId="0" applyFont="1" applyFill="1" applyBorder="1" applyAlignment="1">
      <alignment horizontal="justify" vertical="top" wrapText="1"/>
    </xf>
    <xf numFmtId="166" fontId="9" fillId="9" borderId="26" xfId="3" applyNumberFormat="1" applyFont="1" applyFill="1" applyBorder="1" applyAlignment="1">
      <alignment horizontal="center" vertical="center" wrapText="1"/>
    </xf>
    <xf numFmtId="164" fontId="16" fillId="9" borderId="26" xfId="2" applyFont="1" applyFill="1" applyBorder="1" applyAlignment="1">
      <alignment vertical="center" wrapText="1"/>
    </xf>
    <xf numFmtId="168" fontId="16" fillId="9" borderId="26" xfId="2" applyNumberFormat="1" applyFont="1" applyFill="1" applyBorder="1" applyAlignment="1">
      <alignment vertical="center" wrapText="1"/>
    </xf>
    <xf numFmtId="0" fontId="9" fillId="2" borderId="11" xfId="0" applyFont="1" applyFill="1" applyBorder="1" applyAlignment="1">
      <alignment horizontal="justify" vertical="top" wrapText="1"/>
    </xf>
    <xf numFmtId="9" fontId="9" fillId="9" borderId="26" xfId="3" applyNumberFormat="1" applyFont="1" applyFill="1" applyBorder="1" applyAlignment="1">
      <alignment horizontal="center" vertical="center" wrapText="1"/>
    </xf>
    <xf numFmtId="0" fontId="9" fillId="14" borderId="26" xfId="0" applyFont="1" applyFill="1" applyBorder="1" applyAlignment="1">
      <alignment horizontal="center" vertical="center" wrapText="1"/>
    </xf>
    <xf numFmtId="9" fontId="9" fillId="14" borderId="26" xfId="3" applyNumberFormat="1" applyFont="1" applyFill="1" applyBorder="1" applyAlignment="1">
      <alignment horizontal="center" vertical="center" wrapText="1"/>
    </xf>
    <xf numFmtId="0" fontId="9" fillId="14" borderId="27" xfId="0" applyFont="1" applyFill="1" applyBorder="1" applyAlignment="1">
      <alignment horizontal="justify" vertical="top" wrapText="1"/>
    </xf>
    <xf numFmtId="0" fontId="13" fillId="2" borderId="10" xfId="0" applyFont="1" applyFill="1" applyBorder="1" applyAlignment="1">
      <alignment vertical="center" wrapText="1"/>
    </xf>
    <xf numFmtId="0" fontId="9" fillId="9" borderId="11" xfId="0" applyFont="1" applyFill="1" applyBorder="1" applyAlignment="1">
      <alignment horizontal="justify" vertical="top" wrapText="1"/>
    </xf>
    <xf numFmtId="0" fontId="13" fillId="2" borderId="15" xfId="0" applyFont="1" applyFill="1" applyBorder="1" applyAlignment="1">
      <alignment horizontal="center" vertical="center" wrapText="1"/>
    </xf>
    <xf numFmtId="0" fontId="13" fillId="6" borderId="15" xfId="0" applyFont="1" applyFill="1" applyBorder="1" applyAlignment="1">
      <alignment vertical="center" wrapText="1"/>
    </xf>
    <xf numFmtId="0" fontId="13" fillId="2" borderId="10" xfId="0" applyFont="1" applyFill="1" applyBorder="1" applyAlignment="1">
      <alignment horizontal="left" vertical="center" wrapText="1"/>
    </xf>
    <xf numFmtId="0" fontId="9" fillId="2" borderId="15" xfId="0" applyFont="1" applyFill="1" applyBorder="1" applyAlignment="1">
      <alignment horizontal="justify" vertical="top" wrapText="1"/>
    </xf>
    <xf numFmtId="0" fontId="9" fillId="2" borderId="11" xfId="0" applyFont="1" applyFill="1" applyBorder="1" applyAlignment="1">
      <alignment horizontal="justify" vertical="top" wrapText="1"/>
    </xf>
    <xf numFmtId="0" fontId="9" fillId="2" borderId="11" xfId="0" applyFont="1" applyFill="1" applyBorder="1" applyAlignment="1">
      <alignment horizontal="justify" wrapText="1"/>
    </xf>
    <xf numFmtId="0" fontId="23" fillId="2" borderId="11" xfId="0" applyFont="1" applyFill="1" applyBorder="1" applyAlignment="1">
      <alignment horizontal="justify" vertical="top" wrapText="1"/>
    </xf>
    <xf numFmtId="0" fontId="13" fillId="2" borderId="10" xfId="0" applyFont="1" applyFill="1" applyBorder="1" applyAlignment="1">
      <alignment horizontal="justify" vertical="center" wrapText="1"/>
    </xf>
    <xf numFmtId="0" fontId="13" fillId="2" borderId="10" xfId="0" applyFont="1" applyFill="1" applyBorder="1" applyAlignment="1">
      <alignment vertical="top" wrapText="1"/>
    </xf>
    <xf numFmtId="0" fontId="13" fillId="2" borderId="10" xfId="0" applyFont="1" applyFill="1" applyBorder="1" applyAlignment="1">
      <alignment horizontal="justify" vertical="top" wrapText="1"/>
    </xf>
    <xf numFmtId="0" fontId="16" fillId="2" borderId="30" xfId="0" applyFont="1" applyFill="1" applyBorder="1" applyAlignment="1">
      <alignment horizontal="center" vertical="center" wrapText="1"/>
    </xf>
    <xf numFmtId="0" fontId="16" fillId="2" borderId="32" xfId="0" applyFont="1" applyFill="1" applyBorder="1" applyAlignment="1">
      <alignment horizontal="center" vertical="center" wrapText="1"/>
    </xf>
    <xf numFmtId="9" fontId="9" fillId="5" borderId="26" xfId="3" applyNumberFormat="1" applyFont="1" applyFill="1" applyBorder="1" applyAlignment="1">
      <alignment horizontal="center" vertical="center" wrapText="1"/>
    </xf>
    <xf numFmtId="0" fontId="13" fillId="14" borderId="26" xfId="0" applyFont="1" applyFill="1" applyBorder="1" applyAlignment="1">
      <alignment horizontal="center" vertical="center" wrapText="1"/>
    </xf>
    <xf numFmtId="0" fontId="9" fillId="14" borderId="15" xfId="0" applyFont="1" applyFill="1" applyBorder="1" applyAlignment="1">
      <alignment vertical="center" wrapText="1"/>
    </xf>
    <xf numFmtId="0" fontId="9" fillId="9" borderId="15"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9" fillId="9" borderId="15" xfId="0" applyFont="1" applyFill="1" applyBorder="1" applyAlignment="1">
      <alignment vertical="center" wrapText="1"/>
    </xf>
    <xf numFmtId="0" fontId="9" fillId="9" borderId="17" xfId="0" applyFont="1" applyFill="1" applyBorder="1" applyAlignment="1">
      <alignment vertical="center" wrapText="1"/>
    </xf>
    <xf numFmtId="0" fontId="9" fillId="9" borderId="16" xfId="0" applyFont="1" applyFill="1" applyBorder="1" applyAlignment="1">
      <alignment vertical="center" wrapText="1"/>
    </xf>
    <xf numFmtId="3" fontId="9" fillId="9" borderId="15" xfId="0" applyNumberFormat="1" applyFont="1" applyFill="1" applyBorder="1" applyAlignment="1">
      <alignment vertical="center" wrapText="1"/>
    </xf>
    <xf numFmtId="9" fontId="9" fillId="11" borderId="33" xfId="0" applyNumberFormat="1" applyFont="1" applyFill="1" applyBorder="1" applyAlignment="1">
      <alignment horizontal="center" vertical="center" wrapText="1"/>
    </xf>
    <xf numFmtId="9" fontId="16" fillId="2" borderId="36" xfId="0" applyNumberFormat="1" applyFont="1" applyFill="1" applyBorder="1" applyAlignment="1">
      <alignment horizontal="center" vertical="center" wrapText="1"/>
    </xf>
    <xf numFmtId="3" fontId="9" fillId="11" borderId="26" xfId="0" applyNumberFormat="1" applyFont="1" applyFill="1" applyBorder="1" applyAlignment="1">
      <alignment horizontal="center" vertical="center" wrapText="1"/>
    </xf>
    <xf numFmtId="3" fontId="9" fillId="9" borderId="26" xfId="0" applyNumberFormat="1" applyFont="1" applyFill="1" applyBorder="1" applyAlignment="1">
      <alignment horizontal="center" vertical="center" wrapText="1"/>
    </xf>
    <xf numFmtId="0" fontId="9" fillId="9" borderId="10" xfId="0" applyFont="1" applyFill="1" applyBorder="1" applyAlignment="1">
      <alignment vertical="center" wrapText="1"/>
    </xf>
    <xf numFmtId="0" fontId="9" fillId="9" borderId="16" xfId="0" applyFont="1" applyFill="1" applyBorder="1" applyAlignment="1">
      <alignment horizontal="center" vertical="center" wrapText="1"/>
    </xf>
    <xf numFmtId="3" fontId="9" fillId="9" borderId="10" xfId="0" applyNumberFormat="1" applyFont="1" applyFill="1" applyBorder="1" applyAlignment="1">
      <alignment horizontal="center" vertical="center" wrapText="1"/>
    </xf>
    <xf numFmtId="0" fontId="9" fillId="9" borderId="10" xfId="0" applyFont="1" applyFill="1" applyBorder="1" applyAlignment="1">
      <alignment horizontal="left" vertical="center" wrapText="1"/>
    </xf>
    <xf numFmtId="0" fontId="9" fillId="9" borderId="10" xfId="0" applyFont="1" applyFill="1" applyBorder="1" applyAlignment="1">
      <alignment horizontal="justify" vertical="top" wrapText="1"/>
    </xf>
    <xf numFmtId="0" fontId="9" fillId="9" borderId="26" xfId="0" applyNumberFormat="1" applyFont="1" applyFill="1" applyBorder="1" applyAlignment="1">
      <alignment horizontal="center" vertical="center" wrapText="1"/>
    </xf>
    <xf numFmtId="0" fontId="9" fillId="15" borderId="10" xfId="0" applyFont="1" applyFill="1" applyBorder="1" applyAlignment="1">
      <alignment vertical="center" wrapText="1"/>
    </xf>
    <xf numFmtId="0" fontId="9" fillId="15" borderId="10" xfId="0" applyFont="1" applyFill="1" applyBorder="1" applyAlignment="1">
      <alignment horizontal="justify" vertical="top" wrapText="1"/>
    </xf>
    <xf numFmtId="0" fontId="9" fillId="15" borderId="11" xfId="0" applyFont="1" applyFill="1" applyBorder="1" applyAlignment="1">
      <alignment horizontal="justify" vertical="top" wrapText="1"/>
    </xf>
    <xf numFmtId="0" fontId="9" fillId="15" borderId="15" xfId="0" applyFont="1" applyFill="1" applyBorder="1" applyAlignment="1">
      <alignment vertical="center" wrapText="1"/>
    </xf>
    <xf numFmtId="0" fontId="9" fillId="15" borderId="15" xfId="0" applyFont="1" applyFill="1" applyBorder="1" applyAlignment="1">
      <alignment horizontal="justify" vertical="top" wrapText="1"/>
    </xf>
    <xf numFmtId="0" fontId="9" fillId="15" borderId="15" xfId="0" applyFont="1" applyFill="1" applyBorder="1" applyAlignment="1">
      <alignment horizontal="justify" wrapText="1"/>
    </xf>
    <xf numFmtId="0" fontId="9" fillId="16" borderId="26" xfId="1" applyFont="1" applyFill="1" applyBorder="1" applyAlignment="1">
      <alignment horizontal="center" vertical="center" wrapText="1"/>
    </xf>
    <xf numFmtId="0" fontId="9" fillId="17" borderId="10" xfId="0" applyFont="1" applyFill="1" applyBorder="1" applyAlignment="1">
      <alignment vertical="center" wrapText="1"/>
    </xf>
    <xf numFmtId="0" fontId="9" fillId="17" borderId="10" xfId="0" applyFont="1" applyFill="1" applyBorder="1" applyAlignment="1">
      <alignment horizontal="justify" vertical="top" wrapText="1"/>
    </xf>
    <xf numFmtId="0" fontId="16" fillId="17" borderId="11" xfId="0" applyFont="1" applyFill="1" applyBorder="1" applyAlignment="1">
      <alignment horizontal="justify" vertical="top" wrapText="1"/>
    </xf>
    <xf numFmtId="0" fontId="16" fillId="11" borderId="26" xfId="0" applyFont="1" applyFill="1" applyBorder="1" applyAlignment="1">
      <alignment horizontal="center" vertical="center" wrapText="1"/>
    </xf>
    <xf numFmtId="0" fontId="16" fillId="9" borderId="26" xfId="0" applyFont="1" applyFill="1" applyBorder="1" applyAlignment="1">
      <alignment horizontal="center" vertical="center" wrapText="1"/>
    </xf>
    <xf numFmtId="0" fontId="9" fillId="6" borderId="11" xfId="0" applyFont="1" applyFill="1" applyBorder="1" applyAlignment="1">
      <alignment horizontal="justify" vertical="top" wrapText="1"/>
    </xf>
    <xf numFmtId="0" fontId="9" fillId="6" borderId="15" xfId="0" applyFont="1" applyFill="1" applyBorder="1" applyAlignment="1">
      <alignment horizontal="justify" vertical="top" wrapText="1"/>
    </xf>
    <xf numFmtId="14" fontId="16" fillId="2" borderId="30" xfId="0" applyNumberFormat="1" applyFont="1" applyFill="1" applyBorder="1" applyAlignment="1">
      <alignment horizontal="center" vertical="center" wrapText="1"/>
    </xf>
    <xf numFmtId="14" fontId="16" fillId="2" borderId="32" xfId="0" applyNumberFormat="1" applyFont="1" applyFill="1" applyBorder="1" applyAlignment="1">
      <alignment horizontal="center" vertical="center" wrapText="1"/>
    </xf>
    <xf numFmtId="0" fontId="0" fillId="2" borderId="15" xfId="0" applyFill="1" applyBorder="1" applyAlignment="1">
      <alignment horizontal="center" wrapText="1"/>
    </xf>
    <xf numFmtId="0" fontId="0" fillId="2" borderId="17" xfId="0" applyFill="1" applyBorder="1" applyAlignment="1">
      <alignment horizontal="center" wrapText="1"/>
    </xf>
    <xf numFmtId="0" fontId="0" fillId="2" borderId="16" xfId="0" applyFill="1" applyBorder="1" applyAlignment="1">
      <alignment horizontal="center" wrapText="1"/>
    </xf>
    <xf numFmtId="0" fontId="9" fillId="2" borderId="1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165" fontId="16" fillId="2" borderId="26"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1" fillId="2" borderId="26" xfId="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0" borderId="15"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3" borderId="13"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1" fillId="2" borderId="10" xfId="0" applyFont="1" applyFill="1" applyBorder="1" applyAlignment="1">
      <alignment horizontal="center" vertical="center" textRotation="90" wrapText="1"/>
    </xf>
    <xf numFmtId="0" fontId="22" fillId="2" borderId="26" xfId="1"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24" fillId="2" borderId="10" xfId="0" applyFont="1" applyFill="1" applyBorder="1" applyAlignment="1">
      <alignment horizontal="center" vertical="center" textRotation="90" wrapText="1"/>
    </xf>
    <xf numFmtId="0" fontId="18" fillId="2" borderId="10"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18" fillId="2" borderId="17" xfId="0" applyFont="1" applyFill="1" applyBorder="1" applyAlignment="1">
      <alignment horizontal="center" vertical="center" wrapText="1"/>
    </xf>
    <xf numFmtId="165" fontId="20" fillId="2" borderId="26" xfId="0" applyNumberFormat="1" applyFont="1" applyFill="1" applyBorder="1" applyAlignment="1">
      <alignment horizontal="center" vertical="center" wrapText="1"/>
    </xf>
    <xf numFmtId="165" fontId="16" fillId="2" borderId="30" xfId="4" applyNumberFormat="1" applyFont="1" applyFill="1" applyBorder="1" applyAlignment="1">
      <alignment horizontal="center" vertical="center" wrapText="1"/>
    </xf>
    <xf numFmtId="43" fontId="16" fillId="2" borderId="32" xfId="4" applyFont="1" applyFill="1" applyBorder="1" applyAlignment="1">
      <alignment horizontal="center" vertical="center" wrapText="1"/>
    </xf>
    <xf numFmtId="165" fontId="16" fillId="2" borderId="30" xfId="0" applyNumberFormat="1" applyFont="1" applyFill="1" applyBorder="1" applyAlignment="1">
      <alignment horizontal="center" vertical="center" wrapText="1"/>
    </xf>
    <xf numFmtId="165" fontId="16" fillId="2" borderId="32" xfId="0" applyNumberFormat="1" applyFont="1" applyFill="1" applyBorder="1" applyAlignment="1">
      <alignment horizontal="center" vertical="center" wrapText="1"/>
    </xf>
    <xf numFmtId="0" fontId="16" fillId="6" borderId="34" xfId="0" applyFont="1" applyFill="1" applyBorder="1" applyAlignment="1">
      <alignment horizontal="left" vertical="top" wrapText="1"/>
    </xf>
    <xf numFmtId="0" fontId="16" fillId="6" borderId="35" xfId="0" applyFont="1" applyFill="1" applyBorder="1" applyAlignment="1">
      <alignment horizontal="left" vertical="top" wrapText="1"/>
    </xf>
    <xf numFmtId="0" fontId="11" fillId="2" borderId="15" xfId="0" applyFont="1" applyFill="1" applyBorder="1" applyAlignment="1">
      <alignment horizontal="center" vertical="center" textRotation="90" wrapText="1"/>
    </xf>
    <xf numFmtId="0" fontId="11" fillId="2" borderId="17" xfId="0" applyFont="1" applyFill="1" applyBorder="1" applyAlignment="1">
      <alignment horizontal="center" vertical="center" textRotation="90" wrapText="1"/>
    </xf>
    <xf numFmtId="0" fontId="11" fillId="2" borderId="16" xfId="0" applyFont="1" applyFill="1" applyBorder="1" applyAlignment="1">
      <alignment horizontal="center" vertical="center" textRotation="90" wrapText="1"/>
    </xf>
    <xf numFmtId="0" fontId="16" fillId="2" borderId="33" xfId="0" applyFont="1" applyFill="1" applyBorder="1" applyAlignment="1">
      <alignment horizontal="center" vertical="center" wrapText="1"/>
    </xf>
    <xf numFmtId="0" fontId="16" fillId="2" borderId="31" xfId="0" applyFont="1" applyFill="1" applyBorder="1" applyAlignment="1">
      <alignment horizontal="center" vertical="center" wrapText="1"/>
    </xf>
    <xf numFmtId="165" fontId="20" fillId="2" borderId="30" xfId="0" applyNumberFormat="1" applyFont="1" applyFill="1" applyBorder="1" applyAlignment="1">
      <alignment horizontal="center" vertical="center" wrapText="1"/>
    </xf>
    <xf numFmtId="165" fontId="20" fillId="2" borderId="31" xfId="0" applyNumberFormat="1" applyFont="1" applyFill="1" applyBorder="1" applyAlignment="1">
      <alignment horizontal="center" vertical="center" wrapText="1"/>
    </xf>
    <xf numFmtId="165" fontId="20" fillId="2" borderId="32" xfId="0" applyNumberFormat="1" applyFont="1" applyFill="1" applyBorder="1" applyAlignment="1">
      <alignment horizontal="center" vertical="center" wrapText="1"/>
    </xf>
    <xf numFmtId="164" fontId="20" fillId="2" borderId="26" xfId="2" applyFont="1" applyFill="1" applyBorder="1" applyAlignment="1">
      <alignment horizontal="center" vertical="center" wrapText="1"/>
    </xf>
    <xf numFmtId="165" fontId="23" fillId="2" borderId="30" xfId="0" applyNumberFormat="1" applyFont="1" applyFill="1" applyBorder="1" applyAlignment="1">
      <alignment horizontal="center" vertical="center" wrapText="1"/>
    </xf>
    <xf numFmtId="165" fontId="23" fillId="2" borderId="32" xfId="0" applyNumberFormat="1" applyFont="1" applyFill="1" applyBorder="1" applyAlignment="1">
      <alignment horizontal="center" vertical="center" wrapText="1"/>
    </xf>
    <xf numFmtId="0" fontId="16" fillId="2" borderId="34" xfId="0" applyFont="1" applyFill="1" applyBorder="1" applyAlignment="1">
      <alignment vertical="top" wrapText="1"/>
    </xf>
    <xf numFmtId="0" fontId="16" fillId="2" borderId="35" xfId="0" applyFont="1" applyFill="1" applyBorder="1" applyAlignment="1">
      <alignment vertical="top" wrapText="1"/>
    </xf>
    <xf numFmtId="0" fontId="16" fillId="2" borderId="34" xfId="0" applyFont="1" applyFill="1" applyBorder="1" applyAlignment="1">
      <alignment horizontal="left" vertical="top" wrapText="1"/>
    </xf>
    <xf numFmtId="0" fontId="16" fillId="2" borderId="35" xfId="0" applyFont="1" applyFill="1" applyBorder="1" applyAlignment="1">
      <alignment horizontal="left" vertical="top" wrapText="1"/>
    </xf>
    <xf numFmtId="0" fontId="9" fillId="2" borderId="15" xfId="0" applyFont="1" applyFill="1" applyBorder="1" applyAlignment="1">
      <alignment horizontal="justify" vertical="top" wrapText="1"/>
    </xf>
    <xf numFmtId="0" fontId="9" fillId="2" borderId="17" xfId="0" applyFont="1" applyFill="1" applyBorder="1" applyAlignment="1">
      <alignment horizontal="justify" vertical="top" wrapText="1"/>
    </xf>
    <xf numFmtId="0" fontId="9" fillId="2" borderId="16" xfId="0" applyFont="1" applyFill="1" applyBorder="1" applyAlignment="1">
      <alignment horizontal="justify" vertical="top" wrapText="1"/>
    </xf>
    <xf numFmtId="0" fontId="9" fillId="2" borderId="13" xfId="0" applyFont="1" applyFill="1" applyBorder="1" applyAlignment="1">
      <alignment horizontal="justify" vertical="top" wrapText="1"/>
    </xf>
    <xf numFmtId="0" fontId="9" fillId="2" borderId="28" xfId="0" applyFont="1" applyFill="1" applyBorder="1" applyAlignment="1">
      <alignment horizontal="justify" vertical="top" wrapText="1"/>
    </xf>
    <xf numFmtId="0" fontId="9" fillId="2" borderId="27" xfId="0" applyFont="1" applyFill="1" applyBorder="1" applyAlignment="1">
      <alignment horizontal="justify" vertical="top" wrapText="1"/>
    </xf>
    <xf numFmtId="0" fontId="9" fillId="2" borderId="11" xfId="0" applyFont="1" applyFill="1" applyBorder="1" applyAlignment="1">
      <alignment horizontal="justify" vertical="top" wrapText="1"/>
    </xf>
    <xf numFmtId="0" fontId="9" fillId="9" borderId="15" xfId="0" applyFont="1" applyFill="1" applyBorder="1" applyAlignment="1">
      <alignment horizontal="left" vertical="center" wrapText="1"/>
    </xf>
    <xf numFmtId="0" fontId="9" fillId="9" borderId="16" xfId="0" applyFont="1" applyFill="1" applyBorder="1" applyAlignment="1">
      <alignment horizontal="left" vertical="center" wrapText="1"/>
    </xf>
    <xf numFmtId="164" fontId="27" fillId="2" borderId="26" xfId="2" applyFont="1" applyFill="1" applyBorder="1" applyAlignment="1">
      <alignment horizontal="center" vertical="center" wrapText="1"/>
    </xf>
    <xf numFmtId="0" fontId="9" fillId="6" borderId="13"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16" fillId="6" borderId="37" xfId="0" applyFont="1" applyFill="1" applyBorder="1" applyAlignment="1">
      <alignment horizontal="center" vertical="top" wrapText="1"/>
    </xf>
    <xf numFmtId="0" fontId="16" fillId="6" borderId="38" xfId="0" applyFont="1" applyFill="1" applyBorder="1" applyAlignment="1">
      <alignment horizontal="center" vertical="top"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2" borderId="17" xfId="0" applyFont="1" applyFill="1" applyBorder="1" applyAlignment="1">
      <alignment horizontal="center" vertical="center" wrapText="1"/>
    </xf>
  </cellXfs>
  <cellStyles count="5">
    <cellStyle name="Hipervínculo" xfId="1" builtinId="8"/>
    <cellStyle name="Millares" xfId="4" builtinId="3"/>
    <cellStyle name="Moneda" xfId="2" builtinId="4"/>
    <cellStyle name="Normal" xfId="0" builtinId="0"/>
    <cellStyle name="Porcentaje" xfId="3" builtinId="5"/>
  </cellStyles>
  <dxfs count="0"/>
  <tableStyles count="0" defaultTableStyle="TableStyleMedium2" defaultPivotStyle="PivotStyleLight16"/>
  <colors>
    <mruColors>
      <color rgb="FFFFFECE"/>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8"/>
  <sheetViews>
    <sheetView tabSelected="1" topLeftCell="G13" zoomScale="120" zoomScaleNormal="120" workbookViewId="0">
      <selection activeCell="I68" sqref="I68"/>
    </sheetView>
  </sheetViews>
  <sheetFormatPr baseColWidth="10" defaultRowHeight="15" x14ac:dyDescent="0.25"/>
  <cols>
    <col min="1" max="1" width="4.5703125" customWidth="1"/>
    <col min="2" max="2" width="2" customWidth="1"/>
    <col min="3" max="3" width="9.140625" customWidth="1"/>
    <col min="4" max="4" width="4.85546875" style="22" customWidth="1"/>
    <col min="5" max="5" width="5.42578125" style="22" customWidth="1"/>
    <col min="6" max="6" width="9.85546875" customWidth="1"/>
    <col min="7" max="7" width="6.28515625" style="18" customWidth="1"/>
    <col min="8" max="8" width="11.7109375" customWidth="1"/>
    <col min="9" max="9" width="13.85546875" style="22" customWidth="1"/>
    <col min="10" max="10" width="13.28515625" style="22" customWidth="1"/>
    <col min="11" max="11" width="13" customWidth="1"/>
    <col min="12" max="12" width="34.42578125" style="15" customWidth="1"/>
    <col min="13" max="13" width="54.140625" style="25" customWidth="1"/>
    <col min="14" max="14" width="4.42578125" bestFit="1" customWidth="1"/>
    <col min="15" max="15" width="5.5703125" customWidth="1"/>
    <col min="16" max="16" width="5.5703125" style="99" bestFit="1" customWidth="1"/>
    <col min="17" max="17" width="7.85546875" style="100" bestFit="1" customWidth="1"/>
    <col min="18" max="18" width="5.7109375" bestFit="1" customWidth="1"/>
    <col min="19" max="19" width="5.85546875" customWidth="1"/>
    <col min="20" max="20" width="5.42578125" customWidth="1"/>
    <col min="21" max="21" width="6.42578125" customWidth="1"/>
    <col min="22" max="22" width="5.85546875" style="99" bestFit="1" customWidth="1"/>
    <col min="23" max="23" width="7.7109375" style="99" bestFit="1" customWidth="1"/>
    <col min="24" max="24" width="5.85546875" style="48" customWidth="1"/>
    <col min="25" max="25" width="10.5703125" customWidth="1"/>
    <col min="26" max="26" width="10.7109375" customWidth="1"/>
    <col min="27" max="27" width="11.140625" customWidth="1"/>
    <col min="28" max="28" width="12.140625" customWidth="1"/>
    <col min="29" max="29" width="11.140625" customWidth="1"/>
    <col min="30" max="30" width="11.7109375" customWidth="1"/>
    <col min="31" max="32" width="12.140625" customWidth="1"/>
    <col min="33" max="33" width="12.140625" style="26" customWidth="1"/>
    <col min="34" max="34" width="12.28515625" customWidth="1"/>
    <col min="35" max="35" width="6.7109375" customWidth="1"/>
    <col min="36" max="36" width="8.42578125" style="30" customWidth="1"/>
  </cols>
  <sheetData>
    <row r="1" spans="1:39" ht="15.75" thickBot="1" x14ac:dyDescent="0.3">
      <c r="C1" s="230"/>
      <c r="D1" s="231"/>
      <c r="E1" s="231"/>
      <c r="F1" s="231"/>
      <c r="G1" s="231"/>
      <c r="H1" s="231"/>
      <c r="I1" s="232"/>
      <c r="J1" s="236" t="s">
        <v>0</v>
      </c>
      <c r="K1" s="237"/>
      <c r="L1" s="237"/>
      <c r="M1" s="237"/>
      <c r="N1" s="237"/>
      <c r="O1" s="237"/>
      <c r="P1" s="237"/>
      <c r="Q1" s="237"/>
      <c r="R1" s="237"/>
      <c r="S1" s="237"/>
      <c r="T1" s="237"/>
      <c r="U1" s="237"/>
      <c r="V1" s="237"/>
      <c r="W1" s="237"/>
      <c r="X1" s="237"/>
      <c r="Y1" s="237"/>
      <c r="Z1" s="237"/>
      <c r="AA1" s="237"/>
      <c r="AB1" s="141"/>
      <c r="AC1" s="3"/>
      <c r="AD1" s="3"/>
      <c r="AE1" s="3"/>
      <c r="AF1" s="3"/>
      <c r="AG1" s="2"/>
      <c r="AH1" s="3"/>
      <c r="AI1" s="3"/>
      <c r="AJ1" s="4"/>
    </row>
    <row r="2" spans="1:39" ht="15.75" thickBot="1" x14ac:dyDescent="0.3">
      <c r="C2" s="233"/>
      <c r="D2" s="234"/>
      <c r="E2" s="234"/>
      <c r="F2" s="234"/>
      <c r="G2" s="234"/>
      <c r="H2" s="234"/>
      <c r="I2" s="235"/>
      <c r="J2" s="238" t="s">
        <v>1</v>
      </c>
      <c r="K2" s="239"/>
      <c r="L2" s="239"/>
      <c r="M2" s="239"/>
      <c r="N2" s="239"/>
      <c r="O2" s="239"/>
      <c r="P2" s="239"/>
      <c r="Q2" s="239"/>
      <c r="R2" s="239"/>
      <c r="S2" s="239"/>
      <c r="T2" s="239"/>
      <c r="U2" s="239"/>
      <c r="V2" s="239"/>
      <c r="W2" s="239"/>
      <c r="X2" s="239"/>
      <c r="Y2" s="239"/>
      <c r="Z2" s="239"/>
      <c r="AA2" s="239"/>
      <c r="AB2" s="5"/>
      <c r="AC2" s="3"/>
      <c r="AD2" s="3"/>
      <c r="AE2" s="3"/>
      <c r="AF2" s="3"/>
      <c r="AG2" s="2"/>
      <c r="AH2" s="3"/>
      <c r="AI2" s="3"/>
      <c r="AJ2" s="4"/>
    </row>
    <row r="3" spans="1:39" ht="15.75" thickBot="1" x14ac:dyDescent="0.3">
      <c r="C3" s="233"/>
      <c r="D3" s="234"/>
      <c r="E3" s="234"/>
      <c r="F3" s="234"/>
      <c r="G3" s="234"/>
      <c r="H3" s="234"/>
      <c r="I3" s="235"/>
      <c r="J3" s="240" t="s">
        <v>234</v>
      </c>
      <c r="K3" s="241"/>
      <c r="L3" s="241"/>
      <c r="M3" s="241"/>
      <c r="N3" s="241"/>
      <c r="O3" s="241"/>
      <c r="P3" s="241"/>
      <c r="Q3" s="241"/>
      <c r="R3" s="241"/>
      <c r="S3" s="241"/>
      <c r="T3" s="241"/>
      <c r="U3" s="241"/>
      <c r="V3" s="241"/>
      <c r="W3" s="241"/>
      <c r="X3" s="241"/>
      <c r="Y3" s="241"/>
      <c r="Z3" s="241"/>
      <c r="AA3" s="241"/>
      <c r="AB3" s="5"/>
      <c r="AC3" s="3"/>
      <c r="AD3" s="3"/>
      <c r="AE3" s="3"/>
      <c r="AF3" s="3"/>
      <c r="AG3" s="2"/>
      <c r="AH3" s="3"/>
      <c r="AI3" s="3"/>
      <c r="AJ3" s="4"/>
    </row>
    <row r="4" spans="1:39" ht="15.75" thickBot="1" x14ac:dyDescent="0.3">
      <c r="C4" s="233"/>
      <c r="D4" s="234"/>
      <c r="E4" s="234"/>
      <c r="F4" s="234"/>
      <c r="G4" s="234"/>
      <c r="H4" s="234"/>
      <c r="I4" s="235"/>
      <c r="J4" s="242" t="s">
        <v>2</v>
      </c>
      <c r="K4" s="243"/>
      <c r="L4" s="243"/>
      <c r="M4" s="244"/>
      <c r="N4" s="243"/>
      <c r="O4" s="243"/>
      <c r="P4" s="243"/>
      <c r="Q4" s="243"/>
      <c r="R4" s="243"/>
      <c r="S4" s="243"/>
      <c r="T4" s="243"/>
      <c r="U4" s="243"/>
      <c r="V4" s="243"/>
      <c r="W4" s="243"/>
      <c r="X4" s="243"/>
      <c r="Y4" s="244"/>
      <c r="Z4" s="143"/>
      <c r="AA4" s="142" t="s">
        <v>237</v>
      </c>
      <c r="AB4" s="6"/>
      <c r="AC4" s="3"/>
      <c r="AD4" s="3"/>
      <c r="AE4" s="3"/>
      <c r="AF4" s="3"/>
      <c r="AG4" s="2"/>
      <c r="AH4" s="3"/>
      <c r="AI4" s="3"/>
      <c r="AJ4" s="4"/>
    </row>
    <row r="5" spans="1:39" x14ac:dyDescent="0.25">
      <c r="C5" s="245" t="s">
        <v>235</v>
      </c>
      <c r="D5" s="246"/>
      <c r="E5" s="246"/>
      <c r="F5" s="246"/>
      <c r="G5" s="246"/>
      <c r="H5" s="246"/>
      <c r="I5" s="246"/>
      <c r="J5" s="246"/>
      <c r="K5" s="246"/>
      <c r="L5" s="246"/>
      <c r="M5" s="246"/>
      <c r="N5" s="246" t="s">
        <v>236</v>
      </c>
      <c r="O5" s="246"/>
      <c r="P5" s="246"/>
      <c r="Q5" s="246"/>
      <c r="R5" s="246"/>
      <c r="S5" s="246"/>
      <c r="T5" s="246"/>
      <c r="U5" s="246"/>
      <c r="V5" s="246"/>
      <c r="W5" s="246"/>
      <c r="X5" s="246"/>
      <c r="Y5" s="246"/>
      <c r="Z5" s="246"/>
      <c r="AA5" s="246"/>
      <c r="AB5" s="246"/>
      <c r="AC5" s="246"/>
      <c r="AD5" s="246"/>
      <c r="AE5" s="246"/>
      <c r="AF5" s="246"/>
      <c r="AG5" s="246"/>
      <c r="AH5" s="246"/>
      <c r="AI5" s="246"/>
      <c r="AJ5" s="247"/>
    </row>
    <row r="6" spans="1:39" ht="31.5" customHeight="1" x14ac:dyDescent="0.25">
      <c r="C6" s="248" t="s">
        <v>130</v>
      </c>
      <c r="D6" s="248" t="s">
        <v>3</v>
      </c>
      <c r="E6" s="248"/>
      <c r="F6" s="248" t="s">
        <v>13</v>
      </c>
      <c r="G6" s="248" t="s">
        <v>18</v>
      </c>
      <c r="H6" s="248" t="s">
        <v>19</v>
      </c>
      <c r="I6" s="248" t="s">
        <v>20</v>
      </c>
      <c r="J6" s="249" t="s">
        <v>4</v>
      </c>
      <c r="K6" s="248" t="s">
        <v>5</v>
      </c>
      <c r="L6" s="248" t="s">
        <v>215</v>
      </c>
      <c r="M6" s="248" t="s">
        <v>17</v>
      </c>
      <c r="N6" s="254" t="s">
        <v>22</v>
      </c>
      <c r="O6" s="255"/>
      <c r="P6" s="255"/>
      <c r="Q6" s="255"/>
      <c r="R6" s="255"/>
      <c r="S6" s="255"/>
      <c r="T6" s="255"/>
      <c r="U6" s="255"/>
      <c r="V6" s="255"/>
      <c r="W6" s="256"/>
      <c r="X6" s="257" t="s">
        <v>21</v>
      </c>
      <c r="Y6" s="259" t="s">
        <v>23</v>
      </c>
      <c r="Z6" s="260"/>
      <c r="AA6" s="260"/>
      <c r="AB6" s="260"/>
      <c r="AC6" s="260"/>
      <c r="AD6" s="260"/>
      <c r="AE6" s="260"/>
      <c r="AF6" s="260"/>
      <c r="AG6" s="260"/>
      <c r="AH6" s="261"/>
      <c r="AI6" s="212" t="s">
        <v>6</v>
      </c>
      <c r="AJ6" s="250" t="s">
        <v>16</v>
      </c>
    </row>
    <row r="7" spans="1:39" ht="57" customHeight="1" x14ac:dyDescent="0.25">
      <c r="C7" s="248"/>
      <c r="D7" s="248" t="s">
        <v>7</v>
      </c>
      <c r="E7" s="248" t="s">
        <v>8</v>
      </c>
      <c r="F7" s="248"/>
      <c r="G7" s="248"/>
      <c r="H7" s="248"/>
      <c r="I7" s="248"/>
      <c r="J7" s="249"/>
      <c r="K7" s="248"/>
      <c r="L7" s="248"/>
      <c r="M7" s="248"/>
      <c r="N7" s="224" t="s">
        <v>9</v>
      </c>
      <c r="O7" s="225"/>
      <c r="P7" s="224" t="s">
        <v>10</v>
      </c>
      <c r="Q7" s="225"/>
      <c r="R7" s="224" t="s">
        <v>11</v>
      </c>
      <c r="S7" s="225"/>
      <c r="T7" s="226" t="s">
        <v>12</v>
      </c>
      <c r="U7" s="226"/>
      <c r="V7" s="226" t="s">
        <v>141</v>
      </c>
      <c r="W7" s="226"/>
      <c r="X7" s="258"/>
      <c r="Y7" s="252" t="s">
        <v>9</v>
      </c>
      <c r="Z7" s="253"/>
      <c r="AA7" s="252" t="s">
        <v>10</v>
      </c>
      <c r="AB7" s="253"/>
      <c r="AC7" s="214" t="s">
        <v>11</v>
      </c>
      <c r="AD7" s="214"/>
      <c r="AE7" s="214" t="s">
        <v>12</v>
      </c>
      <c r="AF7" s="214"/>
      <c r="AG7" s="214" t="s">
        <v>24</v>
      </c>
      <c r="AH7" s="214"/>
      <c r="AI7" s="213"/>
      <c r="AJ7" s="251"/>
    </row>
    <row r="8" spans="1:39" x14ac:dyDescent="0.25">
      <c r="C8" s="248"/>
      <c r="D8" s="248"/>
      <c r="E8" s="248"/>
      <c r="F8" s="248"/>
      <c r="G8" s="248"/>
      <c r="H8" s="248"/>
      <c r="I8" s="248"/>
      <c r="J8" s="249"/>
      <c r="K8" s="248"/>
      <c r="L8" s="248"/>
      <c r="M8" s="248"/>
      <c r="N8" s="69" t="s">
        <v>14</v>
      </c>
      <c r="O8" s="69" t="s">
        <v>15</v>
      </c>
      <c r="P8" s="69" t="s">
        <v>14</v>
      </c>
      <c r="Q8" s="78" t="s">
        <v>15</v>
      </c>
      <c r="R8" s="69" t="s">
        <v>14</v>
      </c>
      <c r="S8" s="69" t="s">
        <v>15</v>
      </c>
      <c r="T8" s="69" t="s">
        <v>14</v>
      </c>
      <c r="U8" s="69" t="s">
        <v>15</v>
      </c>
      <c r="V8" s="90" t="s">
        <v>14</v>
      </c>
      <c r="W8" s="90" t="s">
        <v>15</v>
      </c>
      <c r="X8" s="258"/>
      <c r="Y8" s="70" t="s">
        <v>14</v>
      </c>
      <c r="Z8" s="70" t="s">
        <v>15</v>
      </c>
      <c r="AA8" s="70" t="s">
        <v>14</v>
      </c>
      <c r="AB8" s="70" t="s">
        <v>15</v>
      </c>
      <c r="AC8" s="70" t="s">
        <v>14</v>
      </c>
      <c r="AD8" s="70" t="s">
        <v>15</v>
      </c>
      <c r="AE8" s="70" t="s">
        <v>14</v>
      </c>
      <c r="AF8" s="70" t="s">
        <v>15</v>
      </c>
      <c r="AG8" s="71" t="s">
        <v>14</v>
      </c>
      <c r="AH8" s="70" t="s">
        <v>15</v>
      </c>
      <c r="AI8" s="213"/>
      <c r="AJ8" s="251"/>
    </row>
    <row r="9" spans="1:39" s="33" customFormat="1" ht="217.5" customHeight="1" x14ac:dyDescent="0.25">
      <c r="A9" s="38"/>
      <c r="B9" s="38"/>
      <c r="C9" s="262" t="s">
        <v>25</v>
      </c>
      <c r="D9" s="220" t="s">
        <v>26</v>
      </c>
      <c r="E9" s="220" t="s">
        <v>26</v>
      </c>
      <c r="F9" s="309" t="s">
        <v>27</v>
      </c>
      <c r="G9" s="220" t="s">
        <v>163</v>
      </c>
      <c r="H9" s="220" t="s">
        <v>28</v>
      </c>
      <c r="I9" s="220" t="s">
        <v>29</v>
      </c>
      <c r="J9" s="220" t="s">
        <v>245</v>
      </c>
      <c r="K9" s="7" t="s">
        <v>123</v>
      </c>
      <c r="L9" s="204" t="s">
        <v>135</v>
      </c>
      <c r="M9" s="85" t="s">
        <v>250</v>
      </c>
      <c r="N9" s="103">
        <v>25</v>
      </c>
      <c r="O9" s="72">
        <f>N9/V9</f>
        <v>0.36231884057971014</v>
      </c>
      <c r="P9" s="103">
        <v>8</v>
      </c>
      <c r="Q9" s="72">
        <f>P9/V9</f>
        <v>0.11594202898550725</v>
      </c>
      <c r="R9" s="197">
        <v>2</v>
      </c>
      <c r="S9" s="86">
        <f>R9/ V9</f>
        <v>2.8985507246376812E-2</v>
      </c>
      <c r="T9" s="103"/>
      <c r="U9" s="108">
        <v>0</v>
      </c>
      <c r="V9" s="91">
        <v>69</v>
      </c>
      <c r="W9" s="97">
        <f>O9+Q9+S9+U9</f>
        <v>0.50724637681159424</v>
      </c>
      <c r="X9" s="227" t="s">
        <v>108</v>
      </c>
      <c r="Y9" s="51">
        <v>0</v>
      </c>
      <c r="Z9" s="51">
        <v>0</v>
      </c>
      <c r="AA9" s="51">
        <v>0</v>
      </c>
      <c r="AB9" s="51">
        <v>0</v>
      </c>
      <c r="AC9" s="51">
        <v>0</v>
      </c>
      <c r="AD9" s="51">
        <v>0</v>
      </c>
      <c r="AE9" s="51">
        <v>0</v>
      </c>
      <c r="AF9" s="51">
        <v>0</v>
      </c>
      <c r="AG9" s="51">
        <f>Y9+AA9+AC9+AE9</f>
        <v>0</v>
      </c>
      <c r="AH9" s="52">
        <f>Z9+AB9+AD9+AF9</f>
        <v>0</v>
      </c>
      <c r="AI9" s="228" t="s">
        <v>189</v>
      </c>
      <c r="AJ9" s="229" t="s">
        <v>93</v>
      </c>
      <c r="AK9" s="38"/>
      <c r="AL9" s="38"/>
    </row>
    <row r="10" spans="1:39" s="33" customFormat="1" ht="56.25" customHeight="1" x14ac:dyDescent="0.25">
      <c r="A10" s="38"/>
      <c r="B10" s="38"/>
      <c r="C10" s="262"/>
      <c r="D10" s="210"/>
      <c r="E10" s="210"/>
      <c r="F10" s="313"/>
      <c r="G10" s="210"/>
      <c r="H10" s="210"/>
      <c r="I10" s="210"/>
      <c r="J10" s="210"/>
      <c r="K10" s="8" t="s">
        <v>138</v>
      </c>
      <c r="L10" s="45" t="s">
        <v>140</v>
      </c>
      <c r="M10" s="36" t="s">
        <v>200</v>
      </c>
      <c r="N10" s="49">
        <v>0</v>
      </c>
      <c r="O10" s="72">
        <f t="shared" ref="O10:O28" si="0">N10/V10</f>
        <v>0</v>
      </c>
      <c r="P10" s="49">
        <v>1</v>
      </c>
      <c r="Q10" s="72">
        <f>P10/V10</f>
        <v>0.16666666666666666</v>
      </c>
      <c r="R10" s="74">
        <v>3</v>
      </c>
      <c r="S10" s="84">
        <f t="shared" ref="S10:S15" si="1">R10/V10</f>
        <v>0.5</v>
      </c>
      <c r="T10" s="49">
        <v>2</v>
      </c>
      <c r="U10" s="50">
        <v>0</v>
      </c>
      <c r="V10" s="93">
        <v>6</v>
      </c>
      <c r="W10" s="97">
        <f>O10+Q10+S10+U10</f>
        <v>0.66666666666666663</v>
      </c>
      <c r="X10" s="227"/>
      <c r="Y10" s="53">
        <v>0</v>
      </c>
      <c r="Z10" s="53">
        <v>0</v>
      </c>
      <c r="AA10" s="136">
        <v>0</v>
      </c>
      <c r="AB10" s="136">
        <v>0</v>
      </c>
      <c r="AC10" s="136">
        <v>0</v>
      </c>
      <c r="AD10" s="136">
        <v>0</v>
      </c>
      <c r="AE10" s="53">
        <v>0</v>
      </c>
      <c r="AF10" s="53">
        <v>0</v>
      </c>
      <c r="AG10" s="51">
        <f>Y10+AA10+AC10+AE10</f>
        <v>0</v>
      </c>
      <c r="AH10" s="52">
        <v>0</v>
      </c>
      <c r="AI10" s="228"/>
      <c r="AJ10" s="229"/>
      <c r="AK10" s="38"/>
      <c r="AL10" s="38"/>
    </row>
    <row r="11" spans="1:39" s="33" customFormat="1" ht="90" customHeight="1" x14ac:dyDescent="0.25">
      <c r="A11" s="38"/>
      <c r="B11" s="38"/>
      <c r="C11" s="262"/>
      <c r="D11" s="211"/>
      <c r="E11" s="211"/>
      <c r="F11" s="310"/>
      <c r="G11" s="211"/>
      <c r="H11" s="211"/>
      <c r="I11" s="211"/>
      <c r="J11" s="211"/>
      <c r="K11" s="42" t="s">
        <v>139</v>
      </c>
      <c r="L11" s="79" t="s">
        <v>169</v>
      </c>
      <c r="M11" s="36" t="s">
        <v>201</v>
      </c>
      <c r="N11" s="49">
        <v>0</v>
      </c>
      <c r="O11" s="72">
        <f t="shared" si="0"/>
        <v>0</v>
      </c>
      <c r="P11" s="49">
        <v>0</v>
      </c>
      <c r="Q11" s="72">
        <f>P11/V11</f>
        <v>0</v>
      </c>
      <c r="R11" s="49">
        <v>0</v>
      </c>
      <c r="S11" s="72">
        <f t="shared" si="1"/>
        <v>0</v>
      </c>
      <c r="T11" s="49">
        <v>0</v>
      </c>
      <c r="U11" s="50">
        <f t="shared" ref="U11:U17" si="2">T11/V11</f>
        <v>0</v>
      </c>
      <c r="V11" s="93">
        <v>20</v>
      </c>
      <c r="W11" s="97">
        <f>O11+Q11+S11+U11</f>
        <v>0</v>
      </c>
      <c r="X11" s="138" t="s">
        <v>100</v>
      </c>
      <c r="Y11" s="53">
        <v>0</v>
      </c>
      <c r="Z11" s="53">
        <v>0</v>
      </c>
      <c r="AA11" s="136">
        <v>0</v>
      </c>
      <c r="AB11" s="53">
        <v>0</v>
      </c>
      <c r="AC11" s="136">
        <v>0</v>
      </c>
      <c r="AD11" s="53"/>
      <c r="AE11" s="53">
        <v>0</v>
      </c>
      <c r="AF11" s="53"/>
      <c r="AG11" s="51">
        <f>Y11+AA11+AC11+AE11</f>
        <v>0</v>
      </c>
      <c r="AH11" s="54"/>
      <c r="AI11" s="46"/>
      <c r="AJ11" s="229"/>
      <c r="AK11" s="38"/>
      <c r="AL11" s="38"/>
    </row>
    <row r="12" spans="1:39" s="34" customFormat="1" ht="200.25" customHeight="1" x14ac:dyDescent="0.25">
      <c r="A12" s="38"/>
      <c r="B12" s="38"/>
      <c r="C12" s="144" t="s">
        <v>25</v>
      </c>
      <c r="D12" s="137" t="s">
        <v>26</v>
      </c>
      <c r="E12" s="137" t="s">
        <v>26</v>
      </c>
      <c r="F12" s="160" t="s">
        <v>27</v>
      </c>
      <c r="G12" s="137" t="s">
        <v>163</v>
      </c>
      <c r="H12" s="137" t="s">
        <v>28</v>
      </c>
      <c r="I12" s="137" t="s">
        <v>131</v>
      </c>
      <c r="J12" s="137" t="s">
        <v>246</v>
      </c>
      <c r="K12" s="137" t="s">
        <v>30</v>
      </c>
      <c r="L12" s="149" t="s">
        <v>132</v>
      </c>
      <c r="M12" s="85" t="s">
        <v>249</v>
      </c>
      <c r="N12" s="103"/>
      <c r="O12" s="104">
        <f t="shared" si="0"/>
        <v>0</v>
      </c>
      <c r="P12" s="103"/>
      <c r="Q12" s="72">
        <f>P12/V12</f>
        <v>0</v>
      </c>
      <c r="R12" s="73">
        <v>8</v>
      </c>
      <c r="S12" s="84">
        <f t="shared" si="1"/>
        <v>0.11594202898550725</v>
      </c>
      <c r="T12" s="103"/>
      <c r="U12" s="108">
        <v>0</v>
      </c>
      <c r="V12" s="91">
        <v>69</v>
      </c>
      <c r="W12" s="106">
        <f>O12+Q12+S12+U12</f>
        <v>0.11594202898550725</v>
      </c>
      <c r="X12" s="138" t="s">
        <v>108</v>
      </c>
      <c r="Y12" s="51">
        <v>0</v>
      </c>
      <c r="Z12" s="51">
        <v>0</v>
      </c>
      <c r="AA12" s="51">
        <v>0</v>
      </c>
      <c r="AB12" s="51">
        <v>0</v>
      </c>
      <c r="AC12" s="51">
        <v>0</v>
      </c>
      <c r="AD12" s="51">
        <v>0</v>
      </c>
      <c r="AE12" s="51">
        <v>0</v>
      </c>
      <c r="AF12" s="51">
        <v>0</v>
      </c>
      <c r="AG12" s="51">
        <f>Y12+AA12+AC12+AE12</f>
        <v>0</v>
      </c>
      <c r="AH12" s="52">
        <f>Z12+AB12+AD12+AF12</f>
        <v>0</v>
      </c>
      <c r="AI12" s="55" t="s">
        <v>114</v>
      </c>
      <c r="AJ12" s="229"/>
      <c r="AK12" s="38"/>
      <c r="AL12" s="38"/>
    </row>
    <row r="13" spans="1:39" ht="176.25" customHeight="1" x14ac:dyDescent="0.25">
      <c r="C13" s="262" t="s">
        <v>25</v>
      </c>
      <c r="D13" s="220" t="s">
        <v>26</v>
      </c>
      <c r="E13" s="220" t="s">
        <v>26</v>
      </c>
      <c r="F13" s="311" t="s">
        <v>31</v>
      </c>
      <c r="G13" s="215">
        <v>1200</v>
      </c>
      <c r="H13" s="215" t="s">
        <v>32</v>
      </c>
      <c r="I13" s="215" t="s">
        <v>143</v>
      </c>
      <c r="J13" s="8" t="s">
        <v>247</v>
      </c>
      <c r="K13" s="158" t="s">
        <v>124</v>
      </c>
      <c r="L13" s="167" t="s">
        <v>152</v>
      </c>
      <c r="M13" s="166" t="s">
        <v>202</v>
      </c>
      <c r="N13" s="103"/>
      <c r="O13" s="104">
        <f t="shared" si="0"/>
        <v>0</v>
      </c>
      <c r="P13" s="103">
        <v>15</v>
      </c>
      <c r="Q13" s="110">
        <f>P13/V13</f>
        <v>0.42857142857142855</v>
      </c>
      <c r="R13" s="73">
        <v>8</v>
      </c>
      <c r="S13" s="83">
        <f t="shared" si="1"/>
        <v>0.22857142857142856</v>
      </c>
      <c r="T13" s="103"/>
      <c r="U13" s="72">
        <v>0</v>
      </c>
      <c r="V13" s="91">
        <v>35</v>
      </c>
      <c r="W13" s="106">
        <f>O13+Q13+S13-26%</f>
        <v>0.39714285714285713</v>
      </c>
      <c r="X13" s="138" t="s">
        <v>108</v>
      </c>
      <c r="Y13" s="51">
        <v>0</v>
      </c>
      <c r="Z13" s="51">
        <v>0</v>
      </c>
      <c r="AA13" s="51">
        <v>0</v>
      </c>
      <c r="AB13" s="51">
        <v>0</v>
      </c>
      <c r="AC13" s="51">
        <v>0</v>
      </c>
      <c r="AD13" s="51">
        <v>0</v>
      </c>
      <c r="AE13" s="51">
        <v>0</v>
      </c>
      <c r="AF13" s="51">
        <v>0</v>
      </c>
      <c r="AG13" s="51">
        <v>0</v>
      </c>
      <c r="AH13" s="51">
        <v>0</v>
      </c>
      <c r="AI13" s="147"/>
      <c r="AJ13" s="55" t="s">
        <v>193</v>
      </c>
      <c r="AK13" s="38"/>
      <c r="AL13" s="38"/>
    </row>
    <row r="14" spans="1:39" ht="207" customHeight="1" x14ac:dyDescent="0.25">
      <c r="C14" s="262"/>
      <c r="D14" s="211"/>
      <c r="E14" s="211"/>
      <c r="F14" s="312"/>
      <c r="G14" s="216"/>
      <c r="H14" s="216"/>
      <c r="I14" s="216"/>
      <c r="J14" s="8" t="s">
        <v>247</v>
      </c>
      <c r="K14" s="168" t="s">
        <v>33</v>
      </c>
      <c r="L14" s="169" t="s">
        <v>128</v>
      </c>
      <c r="M14" s="166" t="s">
        <v>203</v>
      </c>
      <c r="N14" s="103"/>
      <c r="O14" s="104">
        <f t="shared" si="0"/>
        <v>0</v>
      </c>
      <c r="P14" s="103">
        <v>15</v>
      </c>
      <c r="Q14" s="72">
        <v>0</v>
      </c>
      <c r="R14" s="73">
        <v>8</v>
      </c>
      <c r="S14" s="83">
        <f t="shared" si="1"/>
        <v>0.11594202898550725</v>
      </c>
      <c r="T14" s="103">
        <v>21</v>
      </c>
      <c r="U14" s="72">
        <v>0</v>
      </c>
      <c r="V14" s="91">
        <v>69</v>
      </c>
      <c r="W14" s="106">
        <f>O14+Q14+S14+U14</f>
        <v>0.11594202898550725</v>
      </c>
      <c r="X14" s="138" t="s">
        <v>101</v>
      </c>
      <c r="Y14" s="54"/>
      <c r="Z14" s="54"/>
      <c r="AA14" s="54"/>
      <c r="AB14" s="54"/>
      <c r="AC14" s="54"/>
      <c r="AD14" s="54"/>
      <c r="AE14" s="54"/>
      <c r="AF14" s="54"/>
      <c r="AG14" s="57">
        <v>0</v>
      </c>
      <c r="AH14" s="54"/>
      <c r="AI14" s="54"/>
      <c r="AJ14" s="46" t="s">
        <v>193</v>
      </c>
      <c r="AK14" s="38"/>
      <c r="AL14" s="38"/>
    </row>
    <row r="15" spans="1:39" s="31" customFormat="1" ht="124.5" customHeight="1" x14ac:dyDescent="0.25">
      <c r="C15" s="144" t="s">
        <v>25</v>
      </c>
      <c r="D15" s="8" t="s">
        <v>26</v>
      </c>
      <c r="E15" s="8" t="s">
        <v>26</v>
      </c>
      <c r="F15" s="8" t="s">
        <v>34</v>
      </c>
      <c r="G15" s="41">
        <v>69</v>
      </c>
      <c r="H15" s="158" t="s">
        <v>35</v>
      </c>
      <c r="I15" s="42" t="s">
        <v>36</v>
      </c>
      <c r="J15" s="8" t="s">
        <v>248</v>
      </c>
      <c r="K15" s="8" t="s">
        <v>37</v>
      </c>
      <c r="L15" s="45" t="s">
        <v>38</v>
      </c>
      <c r="M15" s="36"/>
      <c r="N15" s="49">
        <v>2</v>
      </c>
      <c r="O15" s="72">
        <f t="shared" si="0"/>
        <v>0.10526315789473684</v>
      </c>
      <c r="P15" s="49">
        <v>6</v>
      </c>
      <c r="Q15" s="72">
        <f>P15/V15</f>
        <v>0.31578947368421051</v>
      </c>
      <c r="R15" s="49">
        <v>6</v>
      </c>
      <c r="S15" s="72">
        <f t="shared" si="1"/>
        <v>0.31578947368421051</v>
      </c>
      <c r="T15" s="49">
        <v>5</v>
      </c>
      <c r="U15" s="72">
        <v>0</v>
      </c>
      <c r="V15" s="93">
        <v>19</v>
      </c>
      <c r="W15" s="97">
        <f>O15+Q15+S15+U15</f>
        <v>0.73684210526315785</v>
      </c>
      <c r="X15" s="138" t="s">
        <v>101</v>
      </c>
      <c r="Y15" s="54"/>
      <c r="Z15" s="54"/>
      <c r="AA15" s="54"/>
      <c r="AB15" s="54"/>
      <c r="AC15" s="54"/>
      <c r="AD15" s="54"/>
      <c r="AE15" s="54"/>
      <c r="AF15" s="54"/>
      <c r="AG15" s="54"/>
      <c r="AH15" s="54"/>
      <c r="AI15" s="54"/>
      <c r="AJ15" s="46" t="s">
        <v>109</v>
      </c>
    </row>
    <row r="16" spans="1:39" s="37" customFormat="1" ht="126.75" customHeight="1" x14ac:dyDescent="0.25">
      <c r="A16" s="31"/>
      <c r="B16" s="31"/>
      <c r="C16" s="262" t="s">
        <v>25</v>
      </c>
      <c r="D16" s="220" t="s">
        <v>26</v>
      </c>
      <c r="E16" s="220" t="s">
        <v>26</v>
      </c>
      <c r="F16" s="8" t="s">
        <v>39</v>
      </c>
      <c r="G16" s="41">
        <v>69</v>
      </c>
      <c r="H16" s="158" t="s">
        <v>40</v>
      </c>
      <c r="I16" s="220" t="s">
        <v>41</v>
      </c>
      <c r="J16" s="8" t="s">
        <v>256</v>
      </c>
      <c r="K16" s="8" t="s">
        <v>42</v>
      </c>
      <c r="L16" s="45" t="s">
        <v>43</v>
      </c>
      <c r="M16" s="153" t="s">
        <v>204</v>
      </c>
      <c r="N16" s="103">
        <v>0</v>
      </c>
      <c r="O16" s="104">
        <f t="shared" si="0"/>
        <v>0</v>
      </c>
      <c r="P16" s="103">
        <v>42</v>
      </c>
      <c r="Q16" s="72">
        <f t="shared" ref="Q16:Q27" si="3">P16/V16</f>
        <v>0.60869565217391308</v>
      </c>
      <c r="R16" s="73">
        <v>13</v>
      </c>
      <c r="S16" s="83">
        <f t="shared" ref="S16:S54" si="4">R16/V16</f>
        <v>0.18840579710144928</v>
      </c>
      <c r="T16" s="103">
        <v>0</v>
      </c>
      <c r="U16" s="50">
        <f t="shared" si="2"/>
        <v>0</v>
      </c>
      <c r="V16" s="91">
        <v>69</v>
      </c>
      <c r="W16" s="106">
        <f>O16+Q16+S16+U16</f>
        <v>0.79710144927536231</v>
      </c>
      <c r="X16" s="264" t="s">
        <v>159</v>
      </c>
      <c r="Y16" s="54"/>
      <c r="Z16" s="54"/>
      <c r="AA16" s="54"/>
      <c r="AB16" s="54"/>
      <c r="AC16" s="54"/>
      <c r="AD16" s="54"/>
      <c r="AE16" s="54"/>
      <c r="AF16" s="54"/>
      <c r="AG16" s="51"/>
      <c r="AH16" s="54"/>
      <c r="AI16" s="54"/>
      <c r="AJ16" s="263" t="s">
        <v>95</v>
      </c>
      <c r="AK16" s="31"/>
      <c r="AL16" s="31"/>
      <c r="AM16" s="31"/>
    </row>
    <row r="17" spans="1:39" ht="202.5" x14ac:dyDescent="0.25">
      <c r="A17" s="38"/>
      <c r="B17" s="38"/>
      <c r="C17" s="262"/>
      <c r="D17" s="210"/>
      <c r="E17" s="210"/>
      <c r="F17" s="8" t="s">
        <v>44</v>
      </c>
      <c r="G17" s="41">
        <v>1</v>
      </c>
      <c r="H17" s="8" t="s">
        <v>45</v>
      </c>
      <c r="I17" s="210"/>
      <c r="J17" s="158" t="s">
        <v>257</v>
      </c>
      <c r="K17" s="109" t="s">
        <v>167</v>
      </c>
      <c r="L17" s="45" t="s">
        <v>46</v>
      </c>
      <c r="M17" s="36" t="s">
        <v>196</v>
      </c>
      <c r="N17" s="103">
        <v>5</v>
      </c>
      <c r="O17" s="110">
        <f>N17/V17-400%</f>
        <v>1</v>
      </c>
      <c r="P17" s="103">
        <v>15</v>
      </c>
      <c r="Q17" s="72">
        <f>P17/V17-1400%</f>
        <v>1</v>
      </c>
      <c r="R17" s="103">
        <v>0</v>
      </c>
      <c r="S17" s="104">
        <f t="shared" si="4"/>
        <v>0</v>
      </c>
      <c r="T17" s="103">
        <v>0</v>
      </c>
      <c r="U17" s="50">
        <f t="shared" si="2"/>
        <v>0</v>
      </c>
      <c r="V17" s="91">
        <v>1</v>
      </c>
      <c r="W17" s="106">
        <f>(O17+Q17+S17+U17)-100%</f>
        <v>1</v>
      </c>
      <c r="X17" s="265"/>
      <c r="Y17" s="51">
        <v>0</v>
      </c>
      <c r="Z17" s="51">
        <v>0</v>
      </c>
      <c r="AA17" s="51">
        <v>0</v>
      </c>
      <c r="AB17" s="51">
        <v>0</v>
      </c>
      <c r="AC17" s="51">
        <v>0</v>
      </c>
      <c r="AD17" s="51">
        <v>0</v>
      </c>
      <c r="AE17" s="51">
        <v>8482320</v>
      </c>
      <c r="AF17" s="51">
        <v>0</v>
      </c>
      <c r="AG17" s="51">
        <v>8482320</v>
      </c>
      <c r="AH17" s="56">
        <f>Z17+AB17+AD17</f>
        <v>0</v>
      </c>
      <c r="AI17" s="136"/>
      <c r="AJ17" s="263"/>
      <c r="AK17" s="31"/>
      <c r="AL17" s="38"/>
      <c r="AM17" s="38"/>
    </row>
    <row r="18" spans="1:39" s="89" customFormat="1" ht="291.75" customHeight="1" x14ac:dyDescent="0.25">
      <c r="A18" s="80"/>
      <c r="B18" s="80"/>
      <c r="C18" s="262"/>
      <c r="D18" s="211"/>
      <c r="E18" s="211"/>
      <c r="F18" s="42" t="s">
        <v>47</v>
      </c>
      <c r="G18" s="41">
        <v>69</v>
      </c>
      <c r="H18" s="8" t="s">
        <v>35</v>
      </c>
      <c r="I18" s="211"/>
      <c r="J18" s="109" t="s">
        <v>258</v>
      </c>
      <c r="K18" s="198" t="s">
        <v>147</v>
      </c>
      <c r="L18" s="199" t="s">
        <v>175</v>
      </c>
      <c r="M18" s="200" t="s">
        <v>233</v>
      </c>
      <c r="N18" s="75"/>
      <c r="O18" s="104">
        <f t="shared" si="0"/>
        <v>0</v>
      </c>
      <c r="P18" s="49"/>
      <c r="Q18" s="72">
        <f>P18/V18</f>
        <v>0</v>
      </c>
      <c r="R18" s="76">
        <v>31</v>
      </c>
      <c r="S18" s="150">
        <f>R18/V18</f>
        <v>0.44927536231884058</v>
      </c>
      <c r="T18" s="75">
        <v>0</v>
      </c>
      <c r="U18" s="50">
        <v>0</v>
      </c>
      <c r="V18" s="96">
        <v>69</v>
      </c>
      <c r="W18" s="106">
        <f t="shared" ref="W18:W20" si="5">O18+Q18+S18</f>
        <v>0.44927536231884058</v>
      </c>
      <c r="X18" s="138" t="s">
        <v>108</v>
      </c>
      <c r="Y18" s="51">
        <v>3141600</v>
      </c>
      <c r="Z18" s="51">
        <v>3141600</v>
      </c>
      <c r="AA18" s="87">
        <v>64088640</v>
      </c>
      <c r="AB18" s="87">
        <v>56548800</v>
      </c>
      <c r="AC18" s="151">
        <v>64088640</v>
      </c>
      <c r="AD18" s="152">
        <v>56548800</v>
      </c>
      <c r="AE18" s="51">
        <v>63681120</v>
      </c>
      <c r="AF18" s="88">
        <v>0</v>
      </c>
      <c r="AG18" s="136">
        <v>195000000</v>
      </c>
      <c r="AH18" s="136">
        <f>Z18+AB18+AD18+AF18</f>
        <v>116239200</v>
      </c>
      <c r="AI18" s="54" t="s">
        <v>174</v>
      </c>
      <c r="AJ18" s="263"/>
      <c r="AK18" s="80"/>
      <c r="AL18" s="80"/>
      <c r="AM18" s="80"/>
    </row>
    <row r="19" spans="1:39" s="101" customFormat="1" ht="176.25" customHeight="1" x14ac:dyDescent="0.25">
      <c r="A19" s="38"/>
      <c r="B19" s="31"/>
      <c r="C19" s="144" t="s">
        <v>25</v>
      </c>
      <c r="D19" s="7" t="s">
        <v>26</v>
      </c>
      <c r="E19" s="7"/>
      <c r="F19" s="7" t="s">
        <v>48</v>
      </c>
      <c r="G19" s="39">
        <v>53000</v>
      </c>
      <c r="H19" s="7" t="s">
        <v>125</v>
      </c>
      <c r="I19" s="8" t="s">
        <v>50</v>
      </c>
      <c r="J19" s="8" t="s">
        <v>259</v>
      </c>
      <c r="K19" s="191" t="s">
        <v>129</v>
      </c>
      <c r="L19" s="192" t="s">
        <v>115</v>
      </c>
      <c r="M19" s="193" t="s">
        <v>225</v>
      </c>
      <c r="N19" s="75">
        <v>0</v>
      </c>
      <c r="O19" s="104">
        <f t="shared" si="0"/>
        <v>0</v>
      </c>
      <c r="P19" s="49">
        <v>0</v>
      </c>
      <c r="Q19" s="72">
        <f t="shared" ref="Q19:Q20" si="6">P19/V19</f>
        <v>0</v>
      </c>
      <c r="R19" s="155">
        <v>0</v>
      </c>
      <c r="S19" s="83">
        <f>R19/V19</f>
        <v>0</v>
      </c>
      <c r="T19" s="75">
        <v>13</v>
      </c>
      <c r="U19" s="50">
        <v>0</v>
      </c>
      <c r="V19" s="91">
        <v>18</v>
      </c>
      <c r="W19" s="97">
        <f>O19+Q19+S19</f>
        <v>0</v>
      </c>
      <c r="X19" s="138" t="s">
        <v>101</v>
      </c>
      <c r="Y19" s="81"/>
      <c r="Z19" s="54"/>
      <c r="AA19" s="54"/>
      <c r="AB19" s="54"/>
      <c r="AC19" s="54"/>
      <c r="AD19" s="54"/>
      <c r="AE19" s="54"/>
      <c r="AF19" s="54"/>
      <c r="AG19" s="54"/>
      <c r="AH19" s="54"/>
      <c r="AI19" s="58"/>
      <c r="AJ19" s="263" t="s">
        <v>96</v>
      </c>
      <c r="AK19" s="38"/>
      <c r="AL19" s="38"/>
      <c r="AM19" s="38"/>
    </row>
    <row r="20" spans="1:39" s="101" customFormat="1" ht="146.25" customHeight="1" x14ac:dyDescent="0.25">
      <c r="A20" s="38"/>
      <c r="B20" s="31"/>
      <c r="C20" s="144" t="s">
        <v>25</v>
      </c>
      <c r="D20" s="7" t="s">
        <v>26</v>
      </c>
      <c r="E20" s="7" t="s">
        <v>26</v>
      </c>
      <c r="F20" s="7" t="s">
        <v>48</v>
      </c>
      <c r="G20" s="39">
        <v>53000</v>
      </c>
      <c r="H20" s="7" t="s">
        <v>49</v>
      </c>
      <c r="I20" s="7" t="s">
        <v>51</v>
      </c>
      <c r="J20" s="7" t="s">
        <v>260</v>
      </c>
      <c r="K20" s="194" t="s">
        <v>52</v>
      </c>
      <c r="L20" s="195" t="s">
        <v>142</v>
      </c>
      <c r="M20" s="193" t="s">
        <v>226</v>
      </c>
      <c r="N20" s="49">
        <v>0</v>
      </c>
      <c r="O20" s="110">
        <f t="shared" si="0"/>
        <v>0</v>
      </c>
      <c r="P20" s="75">
        <v>0</v>
      </c>
      <c r="Q20" s="72">
        <f t="shared" si="6"/>
        <v>0</v>
      </c>
      <c r="R20" s="155">
        <v>0</v>
      </c>
      <c r="S20" s="83">
        <f t="shared" ref="S20:S24" si="7">R20/V20</f>
        <v>0</v>
      </c>
      <c r="T20" s="49">
        <v>69</v>
      </c>
      <c r="U20" s="72">
        <v>0</v>
      </c>
      <c r="V20" s="91">
        <v>69</v>
      </c>
      <c r="W20" s="97">
        <f t="shared" si="5"/>
        <v>0</v>
      </c>
      <c r="X20" s="138" t="s">
        <v>101</v>
      </c>
      <c r="Y20" s="54"/>
      <c r="Z20" s="54"/>
      <c r="AA20" s="54"/>
      <c r="AB20" s="54"/>
      <c r="AC20" s="54"/>
      <c r="AD20" s="54"/>
      <c r="AE20" s="54"/>
      <c r="AF20" s="54"/>
      <c r="AG20" s="54"/>
      <c r="AH20" s="54"/>
      <c r="AI20" s="58" t="s">
        <v>120</v>
      </c>
      <c r="AJ20" s="263"/>
      <c r="AK20" s="38"/>
      <c r="AL20" s="38"/>
      <c r="AM20" s="38"/>
    </row>
    <row r="21" spans="1:39" s="101" customFormat="1" ht="157.5" customHeight="1" x14ac:dyDescent="0.25">
      <c r="A21" s="38"/>
      <c r="B21" s="31"/>
      <c r="C21" s="144" t="s">
        <v>25</v>
      </c>
      <c r="D21" s="7" t="s">
        <v>26</v>
      </c>
      <c r="E21" s="7" t="s">
        <v>26</v>
      </c>
      <c r="F21" s="7" t="s">
        <v>48</v>
      </c>
      <c r="G21" s="39">
        <v>53000</v>
      </c>
      <c r="H21" s="7" t="s">
        <v>49</v>
      </c>
      <c r="I21" s="7" t="s">
        <v>53</v>
      </c>
      <c r="J21" s="7" t="s">
        <v>261</v>
      </c>
      <c r="K21" s="194" t="s">
        <v>190</v>
      </c>
      <c r="L21" s="196" t="s">
        <v>116</v>
      </c>
      <c r="M21" s="193" t="s">
        <v>227</v>
      </c>
      <c r="N21" s="49">
        <v>63</v>
      </c>
      <c r="O21" s="72">
        <f t="shared" si="0"/>
        <v>1</v>
      </c>
      <c r="P21" s="49">
        <v>63</v>
      </c>
      <c r="Q21" s="72">
        <f>P21/V21</f>
        <v>1</v>
      </c>
      <c r="R21" s="155">
        <v>63</v>
      </c>
      <c r="S21" s="84">
        <f>R21/V21</f>
        <v>1</v>
      </c>
      <c r="T21" s="49">
        <v>63</v>
      </c>
      <c r="U21" s="50">
        <v>0</v>
      </c>
      <c r="V21" s="91">
        <v>63</v>
      </c>
      <c r="W21" s="97">
        <f>(O21+Q21+S21+U21)/4</f>
        <v>0.75</v>
      </c>
      <c r="X21" s="46" t="s">
        <v>101</v>
      </c>
      <c r="Y21" s="54"/>
      <c r="Z21" s="54"/>
      <c r="AA21" s="54"/>
      <c r="AB21" s="54"/>
      <c r="AC21" s="54"/>
      <c r="AD21" s="54"/>
      <c r="AE21" s="54"/>
      <c r="AF21" s="54"/>
      <c r="AG21" s="54"/>
      <c r="AH21" s="54"/>
      <c r="AI21" s="58"/>
      <c r="AJ21" s="263"/>
      <c r="AK21" s="38"/>
      <c r="AL21" s="38"/>
      <c r="AM21" s="38"/>
    </row>
    <row r="22" spans="1:39" s="101" customFormat="1" ht="162" customHeight="1" x14ac:dyDescent="0.25">
      <c r="A22" s="38"/>
      <c r="B22" s="31"/>
      <c r="C22" s="144" t="s">
        <v>25</v>
      </c>
      <c r="D22" s="7" t="s">
        <v>26</v>
      </c>
      <c r="E22" s="7" t="s">
        <v>26</v>
      </c>
      <c r="F22" s="7" t="s">
        <v>48</v>
      </c>
      <c r="G22" s="39">
        <v>53000</v>
      </c>
      <c r="H22" s="7" t="s">
        <v>49</v>
      </c>
      <c r="I22" s="7" t="s">
        <v>54</v>
      </c>
      <c r="J22" s="7" t="s">
        <v>262</v>
      </c>
      <c r="K22" s="194" t="s">
        <v>191</v>
      </c>
      <c r="L22" s="196" t="s">
        <v>117</v>
      </c>
      <c r="M22" s="193" t="s">
        <v>228</v>
      </c>
      <c r="N22" s="49">
        <v>0</v>
      </c>
      <c r="O22" s="72">
        <f t="shared" si="0"/>
        <v>0</v>
      </c>
      <c r="P22" s="75">
        <v>69</v>
      </c>
      <c r="Q22" s="72">
        <v>0</v>
      </c>
      <c r="R22" s="155">
        <v>69</v>
      </c>
      <c r="S22" s="84">
        <f>R22/V22</f>
        <v>1</v>
      </c>
      <c r="T22" s="49">
        <v>69</v>
      </c>
      <c r="U22" s="50">
        <v>0</v>
      </c>
      <c r="V22" s="91">
        <v>69</v>
      </c>
      <c r="W22" s="97">
        <f>O22+Q22+S22+U22</f>
        <v>1</v>
      </c>
      <c r="X22" s="138" t="s">
        <v>101</v>
      </c>
      <c r="Y22" s="54"/>
      <c r="Z22" s="54"/>
      <c r="AA22" s="54"/>
      <c r="AB22" s="54"/>
      <c r="AC22" s="54"/>
      <c r="AD22" s="54"/>
      <c r="AE22" s="54"/>
      <c r="AF22" s="54"/>
      <c r="AG22" s="54"/>
      <c r="AH22" s="54"/>
      <c r="AI22" s="54"/>
      <c r="AJ22" s="263"/>
      <c r="AK22" s="38"/>
      <c r="AL22" s="38"/>
      <c r="AM22" s="38"/>
    </row>
    <row r="23" spans="1:39" s="101" customFormat="1" ht="198.75" customHeight="1" x14ac:dyDescent="0.25">
      <c r="A23" s="38"/>
      <c r="B23" s="31"/>
      <c r="C23" s="144" t="s">
        <v>25</v>
      </c>
      <c r="D23" s="7" t="s">
        <v>26</v>
      </c>
      <c r="E23" s="7" t="s">
        <v>26</v>
      </c>
      <c r="F23" s="7" t="s">
        <v>48</v>
      </c>
      <c r="G23" s="39">
        <v>53000</v>
      </c>
      <c r="H23" s="7" t="s">
        <v>49</v>
      </c>
      <c r="I23" s="7" t="s">
        <v>55</v>
      </c>
      <c r="J23" s="7" t="s">
        <v>263</v>
      </c>
      <c r="K23" s="194" t="s">
        <v>192</v>
      </c>
      <c r="L23" s="195" t="s">
        <v>144</v>
      </c>
      <c r="M23" s="193" t="s">
        <v>229</v>
      </c>
      <c r="N23" s="49">
        <v>69</v>
      </c>
      <c r="O23" s="72">
        <f t="shared" si="0"/>
        <v>1</v>
      </c>
      <c r="P23" s="75">
        <v>69</v>
      </c>
      <c r="Q23" s="72">
        <f>P23/V23</f>
        <v>1</v>
      </c>
      <c r="R23" s="155">
        <v>69</v>
      </c>
      <c r="S23" s="84">
        <f>R23/V23</f>
        <v>1</v>
      </c>
      <c r="T23" s="49">
        <v>69</v>
      </c>
      <c r="U23" s="50">
        <v>0</v>
      </c>
      <c r="V23" s="91">
        <v>69</v>
      </c>
      <c r="W23" s="97">
        <f>(O23+Q23+S23+U23) /4</f>
        <v>0.75</v>
      </c>
      <c r="X23" s="138" t="s">
        <v>101</v>
      </c>
      <c r="Y23" s="54"/>
      <c r="Z23" s="54"/>
      <c r="AA23" s="54"/>
      <c r="AB23" s="54"/>
      <c r="AC23" s="54"/>
      <c r="AD23" s="54"/>
      <c r="AE23" s="54"/>
      <c r="AF23" s="54"/>
      <c r="AG23" s="54"/>
      <c r="AH23" s="54"/>
      <c r="AI23" s="54"/>
      <c r="AJ23" s="263"/>
      <c r="AK23" s="38"/>
      <c r="AL23" s="38"/>
      <c r="AM23" s="38"/>
    </row>
    <row r="24" spans="1:39" s="101" customFormat="1" ht="111" customHeight="1" x14ac:dyDescent="0.25">
      <c r="A24" s="38"/>
      <c r="B24" s="31"/>
      <c r="C24" s="144" t="s">
        <v>25</v>
      </c>
      <c r="D24" s="7"/>
      <c r="E24" s="7"/>
      <c r="F24" s="7" t="s">
        <v>48</v>
      </c>
      <c r="G24" s="39">
        <v>53000</v>
      </c>
      <c r="H24" s="7" t="s">
        <v>49</v>
      </c>
      <c r="I24" s="7" t="s">
        <v>56</v>
      </c>
      <c r="J24" s="7" t="s">
        <v>264</v>
      </c>
      <c r="K24" s="194" t="s">
        <v>57</v>
      </c>
      <c r="L24" s="195" t="s">
        <v>118</v>
      </c>
      <c r="M24" s="193" t="s">
        <v>230</v>
      </c>
      <c r="N24" s="49">
        <v>0</v>
      </c>
      <c r="O24" s="72">
        <f>N24/V24</f>
        <v>0</v>
      </c>
      <c r="P24" s="75">
        <v>1</v>
      </c>
      <c r="Q24" s="72">
        <f>P24/V24</f>
        <v>1</v>
      </c>
      <c r="R24" s="155"/>
      <c r="S24" s="84">
        <f t="shared" si="7"/>
        <v>0</v>
      </c>
      <c r="T24" s="49">
        <v>0</v>
      </c>
      <c r="U24" s="50">
        <f t="shared" ref="U24:U53" si="8">T24/V24</f>
        <v>0</v>
      </c>
      <c r="V24" s="91">
        <v>1</v>
      </c>
      <c r="W24" s="97">
        <f>(O24+Q24+S24)</f>
        <v>1</v>
      </c>
      <c r="X24" s="138" t="s">
        <v>101</v>
      </c>
      <c r="Y24" s="54"/>
      <c r="Z24" s="54"/>
      <c r="AA24" s="54"/>
      <c r="AB24" s="54"/>
      <c r="AC24" s="54"/>
      <c r="AD24" s="54"/>
      <c r="AE24" s="54"/>
      <c r="AF24" s="54"/>
      <c r="AG24" s="54"/>
      <c r="AH24" s="54"/>
      <c r="AI24" s="58"/>
      <c r="AJ24" s="263"/>
      <c r="AK24" s="38"/>
      <c r="AL24" s="38"/>
      <c r="AM24" s="38"/>
    </row>
    <row r="25" spans="1:39" s="32" customFormat="1" ht="236.25" x14ac:dyDescent="0.25">
      <c r="A25" s="38"/>
      <c r="B25" s="31"/>
      <c r="C25" s="144" t="s">
        <v>25</v>
      </c>
      <c r="D25" s="7"/>
      <c r="E25" s="7"/>
      <c r="F25" s="7" t="s">
        <v>58</v>
      </c>
      <c r="G25" s="137">
        <v>1</v>
      </c>
      <c r="H25" s="7" t="s">
        <v>59</v>
      </c>
      <c r="I25" s="7" t="s">
        <v>60</v>
      </c>
      <c r="J25" s="174" t="s">
        <v>265</v>
      </c>
      <c r="K25" s="174" t="s">
        <v>209</v>
      </c>
      <c r="L25" s="163" t="s">
        <v>61</v>
      </c>
      <c r="M25" s="164" t="s">
        <v>208</v>
      </c>
      <c r="N25" s="49"/>
      <c r="O25" s="72">
        <f t="shared" si="0"/>
        <v>0</v>
      </c>
      <c r="P25" s="75"/>
      <c r="Q25" s="72">
        <v>0</v>
      </c>
      <c r="R25" s="74">
        <v>60</v>
      </c>
      <c r="S25" s="84">
        <f>R25/V25</f>
        <v>1</v>
      </c>
      <c r="T25" s="49">
        <v>0</v>
      </c>
      <c r="U25" s="50">
        <v>0</v>
      </c>
      <c r="V25" s="96">
        <v>60</v>
      </c>
      <c r="W25" s="97">
        <f>(O25+Q25+S25)</f>
        <v>1</v>
      </c>
      <c r="X25" s="138" t="s">
        <v>101</v>
      </c>
      <c r="Y25" s="54"/>
      <c r="Z25" s="54"/>
      <c r="AA25" s="54"/>
      <c r="AB25" s="54"/>
      <c r="AC25" s="54"/>
      <c r="AD25" s="54"/>
      <c r="AE25" s="54"/>
      <c r="AF25" s="54"/>
      <c r="AG25" s="54"/>
      <c r="AH25" s="54"/>
      <c r="AI25" s="58"/>
      <c r="AJ25" s="227" t="s">
        <v>97</v>
      </c>
      <c r="AK25" s="31"/>
      <c r="AL25" s="38"/>
      <c r="AM25" s="38"/>
    </row>
    <row r="26" spans="1:39" s="40" customFormat="1" ht="46.5" customHeight="1" x14ac:dyDescent="0.25">
      <c r="C26" s="266" t="s">
        <v>25</v>
      </c>
      <c r="D26" s="267" t="s">
        <v>26</v>
      </c>
      <c r="E26" s="217" t="s">
        <v>26</v>
      </c>
      <c r="F26" s="217" t="s">
        <v>62</v>
      </c>
      <c r="G26" s="217">
        <v>1</v>
      </c>
      <c r="H26" s="217" t="s">
        <v>63</v>
      </c>
      <c r="I26" s="217" t="s">
        <v>64</v>
      </c>
      <c r="J26" s="220" t="s">
        <v>266</v>
      </c>
      <c r="K26" s="309" t="s">
        <v>165</v>
      </c>
      <c r="L26" s="45" t="s">
        <v>65</v>
      </c>
      <c r="M26" s="301" t="s">
        <v>194</v>
      </c>
      <c r="N26" s="49">
        <v>0</v>
      </c>
      <c r="O26" s="72">
        <f t="shared" si="0"/>
        <v>0</v>
      </c>
      <c r="P26" s="96">
        <v>0</v>
      </c>
      <c r="Q26" s="92">
        <f t="shared" si="3"/>
        <v>0</v>
      </c>
      <c r="R26" s="49">
        <v>0</v>
      </c>
      <c r="S26" s="72">
        <f t="shared" si="4"/>
        <v>0</v>
      </c>
      <c r="T26" s="49">
        <v>0</v>
      </c>
      <c r="U26" s="50">
        <f t="shared" si="8"/>
        <v>0</v>
      </c>
      <c r="V26" s="133">
        <v>60</v>
      </c>
      <c r="W26" s="98">
        <f>O26+Q26+S26</f>
        <v>0</v>
      </c>
      <c r="X26" s="227" t="s">
        <v>101</v>
      </c>
      <c r="Y26" s="54"/>
      <c r="Z26" s="54"/>
      <c r="AA26" s="54"/>
      <c r="AB26" s="54"/>
      <c r="AC26" s="54"/>
      <c r="AD26" s="54"/>
      <c r="AE26" s="54"/>
      <c r="AF26" s="54"/>
      <c r="AG26" s="54"/>
      <c r="AH26" s="54"/>
      <c r="AI26" s="54"/>
      <c r="AJ26" s="227"/>
      <c r="AK26" s="31"/>
    </row>
    <row r="27" spans="1:39" s="40" customFormat="1" ht="95.25" customHeight="1" x14ac:dyDescent="0.25">
      <c r="C27" s="266"/>
      <c r="D27" s="267"/>
      <c r="E27" s="218"/>
      <c r="F27" s="218"/>
      <c r="G27" s="218"/>
      <c r="H27" s="218"/>
      <c r="I27" s="218"/>
      <c r="J27" s="211"/>
      <c r="K27" s="310"/>
      <c r="L27" s="45" t="s">
        <v>66</v>
      </c>
      <c r="M27" s="301"/>
      <c r="N27" s="49">
        <v>0</v>
      </c>
      <c r="O27" s="72">
        <f t="shared" si="0"/>
        <v>0</v>
      </c>
      <c r="P27" s="96">
        <v>0</v>
      </c>
      <c r="Q27" s="92">
        <f t="shared" si="3"/>
        <v>0</v>
      </c>
      <c r="R27" s="49">
        <v>0</v>
      </c>
      <c r="S27" s="72">
        <f t="shared" si="4"/>
        <v>0</v>
      </c>
      <c r="T27" s="49">
        <v>0</v>
      </c>
      <c r="U27" s="50">
        <f t="shared" si="8"/>
        <v>0</v>
      </c>
      <c r="V27" s="96">
        <v>60</v>
      </c>
      <c r="W27" s="97">
        <f>O27+Q27+S27</f>
        <v>0</v>
      </c>
      <c r="X27" s="227"/>
      <c r="Y27" s="54"/>
      <c r="Z27" s="54"/>
      <c r="AA27" s="54"/>
      <c r="AB27" s="54"/>
      <c r="AC27" s="54"/>
      <c r="AD27" s="54"/>
      <c r="AE27" s="54"/>
      <c r="AF27" s="54"/>
      <c r="AG27" s="54"/>
      <c r="AH27" s="54"/>
      <c r="AI27" s="54"/>
      <c r="AJ27" s="227"/>
      <c r="AK27" s="31"/>
    </row>
    <row r="28" spans="1:39" s="111" customFormat="1" ht="189.75" customHeight="1" x14ac:dyDescent="0.25">
      <c r="C28" s="144" t="s">
        <v>25</v>
      </c>
      <c r="D28" s="7" t="s">
        <v>26</v>
      </c>
      <c r="E28" s="7" t="s">
        <v>26</v>
      </c>
      <c r="F28" s="7" t="s">
        <v>48</v>
      </c>
      <c r="G28" s="137">
        <v>53000</v>
      </c>
      <c r="H28" s="7" t="s">
        <v>49</v>
      </c>
      <c r="I28" s="7" t="s">
        <v>67</v>
      </c>
      <c r="J28" s="7" t="s">
        <v>267</v>
      </c>
      <c r="K28" s="161" t="s">
        <v>171</v>
      </c>
      <c r="L28" s="145" t="s">
        <v>134</v>
      </c>
      <c r="M28" s="139" t="s">
        <v>238</v>
      </c>
      <c r="N28" s="49"/>
      <c r="O28" s="72">
        <f t="shared" si="0"/>
        <v>0</v>
      </c>
      <c r="P28" s="155">
        <v>3</v>
      </c>
      <c r="Q28" s="92">
        <v>0</v>
      </c>
      <c r="R28" s="173">
        <v>1</v>
      </c>
      <c r="S28" s="84">
        <f>R28/V28</f>
        <v>2.9411764705882353E-2</v>
      </c>
      <c r="T28" s="173">
        <v>0</v>
      </c>
      <c r="U28" s="50">
        <v>0</v>
      </c>
      <c r="V28" s="93">
        <v>34</v>
      </c>
      <c r="W28" s="97">
        <f>O28+Q28+S28+U28</f>
        <v>2.9411764705882353E-2</v>
      </c>
      <c r="X28" s="138" t="s">
        <v>108</v>
      </c>
      <c r="Y28" s="53">
        <v>0</v>
      </c>
      <c r="Z28" s="53">
        <v>0</v>
      </c>
      <c r="AA28" s="53">
        <v>0</v>
      </c>
      <c r="AB28" s="53">
        <v>0</v>
      </c>
      <c r="AC28" s="53">
        <v>0</v>
      </c>
      <c r="AD28" s="53">
        <v>0</v>
      </c>
      <c r="AE28" s="53">
        <v>0</v>
      </c>
      <c r="AF28" s="53">
        <v>0</v>
      </c>
      <c r="AG28" s="136">
        <f>AA28+AC28+AE28+Y28</f>
        <v>0</v>
      </c>
      <c r="AH28" s="60">
        <f>AB28+AD28+AF28+Z28</f>
        <v>0</v>
      </c>
      <c r="AI28" s="46" t="s">
        <v>166</v>
      </c>
      <c r="AJ28" s="227"/>
      <c r="AK28" s="31"/>
    </row>
    <row r="29" spans="1:39" s="102" customFormat="1" ht="123.75" x14ac:dyDescent="0.25">
      <c r="A29" s="38"/>
      <c r="B29" s="31"/>
      <c r="C29" s="144" t="s">
        <v>25</v>
      </c>
      <c r="D29" s="7" t="s">
        <v>26</v>
      </c>
      <c r="E29" s="7" t="s">
        <v>26</v>
      </c>
      <c r="F29" s="7" t="s">
        <v>48</v>
      </c>
      <c r="G29" s="137">
        <v>53000</v>
      </c>
      <c r="H29" s="7" t="s">
        <v>49</v>
      </c>
      <c r="I29" s="7" t="s">
        <v>68</v>
      </c>
      <c r="J29" s="7" t="s">
        <v>268</v>
      </c>
      <c r="K29" s="194" t="s">
        <v>172</v>
      </c>
      <c r="L29" s="195" t="s">
        <v>119</v>
      </c>
      <c r="M29" s="193" t="s">
        <v>231</v>
      </c>
      <c r="N29" s="49">
        <v>0</v>
      </c>
      <c r="O29" s="50">
        <v>0</v>
      </c>
      <c r="P29" s="93">
        <v>0</v>
      </c>
      <c r="Q29" s="97">
        <v>0</v>
      </c>
      <c r="R29" s="155">
        <v>0</v>
      </c>
      <c r="S29" s="156">
        <f>R29</f>
        <v>0</v>
      </c>
      <c r="T29" s="49">
        <v>0</v>
      </c>
      <c r="U29" s="50">
        <f t="shared" ref="U29:U33" si="9">T29</f>
        <v>0</v>
      </c>
      <c r="V29" s="94">
        <v>0</v>
      </c>
      <c r="W29" s="98">
        <f>O29+Q29+S29+U29</f>
        <v>0</v>
      </c>
      <c r="X29" s="46" t="s">
        <v>101</v>
      </c>
      <c r="Y29" s="54"/>
      <c r="Z29" s="54"/>
      <c r="AA29" s="54"/>
      <c r="AB29" s="54"/>
      <c r="AC29" s="54"/>
      <c r="AD29" s="54"/>
      <c r="AE29" s="54"/>
      <c r="AF29" s="54"/>
      <c r="AG29" s="54"/>
      <c r="AH29" s="54"/>
      <c r="AI29" s="58" t="s">
        <v>121</v>
      </c>
      <c r="AJ29" s="263" t="s">
        <v>96</v>
      </c>
      <c r="AK29" s="31"/>
      <c r="AL29" s="38"/>
      <c r="AM29" s="38"/>
    </row>
    <row r="30" spans="1:39" s="102" customFormat="1" ht="113.25" customHeight="1" x14ac:dyDescent="0.25">
      <c r="A30" s="38"/>
      <c r="B30" s="31"/>
      <c r="C30" s="144" t="s">
        <v>25</v>
      </c>
      <c r="D30" s="7" t="s">
        <v>69</v>
      </c>
      <c r="E30" s="7" t="s">
        <v>69</v>
      </c>
      <c r="F30" s="7" t="s">
        <v>48</v>
      </c>
      <c r="G30" s="137">
        <v>53000</v>
      </c>
      <c r="H30" s="7" t="s">
        <v>49</v>
      </c>
      <c r="I30" s="7" t="s">
        <v>70</v>
      </c>
      <c r="J30" s="7" t="s">
        <v>269</v>
      </c>
      <c r="K30" s="194" t="s">
        <v>157</v>
      </c>
      <c r="L30" s="195" t="s">
        <v>71</v>
      </c>
      <c r="M30" s="193" t="s">
        <v>232</v>
      </c>
      <c r="N30" s="49">
        <v>0</v>
      </c>
      <c r="O30" s="50">
        <v>0</v>
      </c>
      <c r="P30" s="93">
        <v>0</v>
      </c>
      <c r="Q30" s="97">
        <v>0</v>
      </c>
      <c r="R30" s="155">
        <v>0</v>
      </c>
      <c r="S30" s="156">
        <f>R30</f>
        <v>0</v>
      </c>
      <c r="T30" s="49">
        <v>0</v>
      </c>
      <c r="U30" s="50">
        <f t="shared" si="9"/>
        <v>0</v>
      </c>
      <c r="V30" s="94">
        <v>0</v>
      </c>
      <c r="W30" s="98">
        <f t="shared" ref="W30" si="10">O30+Q30+S30</f>
        <v>0</v>
      </c>
      <c r="X30" s="46" t="s">
        <v>101</v>
      </c>
      <c r="Y30" s="54"/>
      <c r="Z30" s="54"/>
      <c r="AA30" s="54"/>
      <c r="AB30" s="54"/>
      <c r="AC30" s="54"/>
      <c r="AD30" s="54"/>
      <c r="AE30" s="54"/>
      <c r="AF30" s="54"/>
      <c r="AG30" s="53">
        <v>0</v>
      </c>
      <c r="AH30" s="54"/>
      <c r="AI30" s="54"/>
      <c r="AJ30" s="263"/>
      <c r="AK30" s="31"/>
      <c r="AL30" s="38"/>
      <c r="AM30" s="38"/>
    </row>
    <row r="31" spans="1:39" s="35" customFormat="1" ht="89.25" customHeight="1" x14ac:dyDescent="0.25">
      <c r="A31" s="38"/>
      <c r="B31" s="38"/>
      <c r="C31" s="262" t="s">
        <v>25</v>
      </c>
      <c r="D31" s="220" t="s">
        <v>26</v>
      </c>
      <c r="E31" s="220" t="s">
        <v>26</v>
      </c>
      <c r="F31" s="220" t="s">
        <v>72</v>
      </c>
      <c r="G31" s="220">
        <v>60</v>
      </c>
      <c r="H31" s="220" t="s">
        <v>73</v>
      </c>
      <c r="I31" s="220" t="s">
        <v>151</v>
      </c>
      <c r="J31" s="7" t="s">
        <v>270</v>
      </c>
      <c r="K31" s="7" t="s">
        <v>184</v>
      </c>
      <c r="L31" s="149" t="s">
        <v>205</v>
      </c>
      <c r="M31" s="157" t="s">
        <v>186</v>
      </c>
      <c r="N31" s="49">
        <v>0</v>
      </c>
      <c r="O31" s="50">
        <v>0</v>
      </c>
      <c r="P31" s="93">
        <v>0</v>
      </c>
      <c r="Q31" s="97">
        <v>0</v>
      </c>
      <c r="R31" s="155">
        <v>0</v>
      </c>
      <c r="S31" s="156">
        <f>R31</f>
        <v>0</v>
      </c>
      <c r="T31" s="49">
        <v>0</v>
      </c>
      <c r="U31" s="50">
        <f t="shared" si="9"/>
        <v>0</v>
      </c>
      <c r="V31" s="93">
        <v>0</v>
      </c>
      <c r="W31" s="97">
        <f>O31+Q31+S31+U31</f>
        <v>0</v>
      </c>
      <c r="X31" s="138" t="s">
        <v>108</v>
      </c>
      <c r="Y31" s="219">
        <v>0</v>
      </c>
      <c r="Z31" s="219">
        <v>0</v>
      </c>
      <c r="AA31" s="219">
        <v>0</v>
      </c>
      <c r="AB31" s="219">
        <v>0</v>
      </c>
      <c r="AC31" s="219">
        <v>0</v>
      </c>
      <c r="AD31" s="219">
        <v>0</v>
      </c>
      <c r="AE31" s="219">
        <v>0</v>
      </c>
      <c r="AF31" s="219">
        <v>0</v>
      </c>
      <c r="AG31" s="219">
        <v>0</v>
      </c>
      <c r="AH31" s="219">
        <v>0</v>
      </c>
      <c r="AI31" s="227" t="s">
        <v>187</v>
      </c>
      <c r="AJ31" s="264" t="s">
        <v>94</v>
      </c>
      <c r="AK31" s="38"/>
      <c r="AL31" s="38"/>
      <c r="AM31" s="38"/>
    </row>
    <row r="32" spans="1:39" s="35" customFormat="1" ht="57.75" customHeight="1" x14ac:dyDescent="0.25">
      <c r="A32" s="38"/>
      <c r="B32" s="38"/>
      <c r="C32" s="262"/>
      <c r="D32" s="210"/>
      <c r="E32" s="210"/>
      <c r="F32" s="210"/>
      <c r="G32" s="210"/>
      <c r="H32" s="210"/>
      <c r="I32" s="210"/>
      <c r="J32" s="217" t="s">
        <v>255</v>
      </c>
      <c r="K32" s="43" t="s">
        <v>150</v>
      </c>
      <c r="L32" s="149" t="s">
        <v>185</v>
      </c>
      <c r="M32" s="157" t="s">
        <v>186</v>
      </c>
      <c r="N32" s="49">
        <v>0</v>
      </c>
      <c r="O32" s="50">
        <v>0</v>
      </c>
      <c r="P32" s="93">
        <v>0</v>
      </c>
      <c r="Q32" s="97">
        <v>0</v>
      </c>
      <c r="R32" s="155">
        <v>0</v>
      </c>
      <c r="S32" s="156">
        <f>R32</f>
        <v>0</v>
      </c>
      <c r="T32" s="49">
        <v>0</v>
      </c>
      <c r="U32" s="50">
        <f t="shared" si="9"/>
        <v>0</v>
      </c>
      <c r="V32" s="105">
        <v>0</v>
      </c>
      <c r="W32" s="107">
        <f>O32+Q32+S32+U32</f>
        <v>0</v>
      </c>
      <c r="X32" s="221" t="s">
        <v>108</v>
      </c>
      <c r="Y32" s="219"/>
      <c r="Z32" s="219"/>
      <c r="AA32" s="219"/>
      <c r="AB32" s="219"/>
      <c r="AC32" s="219"/>
      <c r="AD32" s="219"/>
      <c r="AE32" s="219"/>
      <c r="AF32" s="219"/>
      <c r="AG32" s="219"/>
      <c r="AH32" s="219"/>
      <c r="AI32" s="227"/>
      <c r="AJ32" s="284"/>
      <c r="AK32" s="38"/>
      <c r="AL32" s="38"/>
      <c r="AM32" s="38"/>
    </row>
    <row r="33" spans="1:39" s="35" customFormat="1" ht="76.5" customHeight="1" x14ac:dyDescent="0.25">
      <c r="A33" s="38"/>
      <c r="B33" s="38"/>
      <c r="C33" s="262"/>
      <c r="D33" s="211"/>
      <c r="E33" s="211"/>
      <c r="F33" s="210"/>
      <c r="G33" s="210"/>
      <c r="H33" s="210"/>
      <c r="I33" s="211"/>
      <c r="J33" s="218"/>
      <c r="K33" s="112" t="s">
        <v>188</v>
      </c>
      <c r="L33" s="149" t="s">
        <v>185</v>
      </c>
      <c r="M33" s="157" t="s">
        <v>186</v>
      </c>
      <c r="N33" s="49">
        <v>0</v>
      </c>
      <c r="O33" s="50">
        <v>0</v>
      </c>
      <c r="P33" s="93">
        <v>0</v>
      </c>
      <c r="Q33" s="97">
        <v>0</v>
      </c>
      <c r="R33" s="155">
        <v>0</v>
      </c>
      <c r="S33" s="156">
        <f>R33</f>
        <v>0</v>
      </c>
      <c r="T33" s="49">
        <v>0</v>
      </c>
      <c r="U33" s="50">
        <f t="shared" si="9"/>
        <v>0</v>
      </c>
      <c r="V33" s="93">
        <v>0</v>
      </c>
      <c r="W33" s="97">
        <f>O33+Q33+S33+U33</f>
        <v>0</v>
      </c>
      <c r="X33" s="223"/>
      <c r="Y33" s="219"/>
      <c r="Z33" s="219"/>
      <c r="AA33" s="219"/>
      <c r="AB33" s="219"/>
      <c r="AC33" s="219"/>
      <c r="AD33" s="219"/>
      <c r="AE33" s="219"/>
      <c r="AF33" s="219"/>
      <c r="AG33" s="219"/>
      <c r="AH33" s="219"/>
      <c r="AI33" s="227"/>
      <c r="AJ33" s="284"/>
      <c r="AK33" s="38"/>
      <c r="AL33" s="38"/>
      <c r="AM33" s="38"/>
    </row>
    <row r="34" spans="1:39" s="35" customFormat="1" ht="97.5" customHeight="1" x14ac:dyDescent="0.25">
      <c r="A34" s="38"/>
      <c r="B34" s="38"/>
      <c r="C34" s="262"/>
      <c r="D34" s="134"/>
      <c r="E34" s="134"/>
      <c r="F34" s="210"/>
      <c r="G34" s="210"/>
      <c r="H34" s="210" t="s">
        <v>73</v>
      </c>
      <c r="I34" s="220" t="s">
        <v>151</v>
      </c>
      <c r="J34" s="217" t="s">
        <v>253</v>
      </c>
      <c r="K34" s="158" t="s">
        <v>148</v>
      </c>
      <c r="L34" s="45" t="s">
        <v>149</v>
      </c>
      <c r="M34" s="36" t="s">
        <v>251</v>
      </c>
      <c r="N34" s="49">
        <v>3791</v>
      </c>
      <c r="O34" s="50">
        <v>0</v>
      </c>
      <c r="P34" s="93">
        <v>3851</v>
      </c>
      <c r="Q34" s="98">
        <v>0</v>
      </c>
      <c r="R34" s="49">
        <v>3779</v>
      </c>
      <c r="S34" s="50">
        <v>0</v>
      </c>
      <c r="T34" s="49">
        <v>700</v>
      </c>
      <c r="U34" s="50"/>
      <c r="V34" s="105">
        <v>700</v>
      </c>
      <c r="W34" s="107">
        <f>O34+Q34+S34+U34</f>
        <v>0</v>
      </c>
      <c r="X34" s="221" t="s">
        <v>164</v>
      </c>
      <c r="Y34" s="61"/>
      <c r="Z34" s="62"/>
      <c r="AA34" s="148"/>
      <c r="AB34" s="148"/>
      <c r="AC34" s="63"/>
      <c r="AD34" s="63"/>
      <c r="AE34" s="136"/>
      <c r="AF34" s="54"/>
      <c r="AG34" s="136"/>
      <c r="AH34" s="60"/>
      <c r="AI34" s="138"/>
      <c r="AJ34" s="284"/>
      <c r="AK34" s="38"/>
      <c r="AL34" s="38"/>
      <c r="AM34" s="38"/>
    </row>
    <row r="35" spans="1:39" s="35" customFormat="1" ht="107.25" customHeight="1" x14ac:dyDescent="0.25">
      <c r="A35" s="38"/>
      <c r="B35" s="38"/>
      <c r="C35" s="262"/>
      <c r="D35" s="134"/>
      <c r="E35" s="134"/>
      <c r="F35" s="210"/>
      <c r="G35" s="210"/>
      <c r="H35" s="210"/>
      <c r="I35" s="210"/>
      <c r="J35" s="218"/>
      <c r="K35" s="158" t="s">
        <v>126</v>
      </c>
      <c r="L35" s="45" t="s">
        <v>243</v>
      </c>
      <c r="M35" s="113" t="s">
        <v>244</v>
      </c>
      <c r="N35" s="49">
        <v>1869</v>
      </c>
      <c r="O35" s="50">
        <v>0</v>
      </c>
      <c r="P35" s="201">
        <v>1850</v>
      </c>
      <c r="Q35" s="98">
        <v>0</v>
      </c>
      <c r="R35" s="202">
        <v>1842</v>
      </c>
      <c r="S35" s="50">
        <v>0</v>
      </c>
      <c r="T35" s="202">
        <v>700</v>
      </c>
      <c r="U35" s="50"/>
      <c r="V35" s="105">
        <v>700</v>
      </c>
      <c r="W35" s="107">
        <v>1</v>
      </c>
      <c r="X35" s="222"/>
      <c r="Y35" s="61"/>
      <c r="Z35" s="64"/>
      <c r="AA35" s="148"/>
      <c r="AB35" s="148"/>
      <c r="AC35" s="63"/>
      <c r="AD35" s="63"/>
      <c r="AE35" s="136"/>
      <c r="AF35" s="54"/>
      <c r="AG35" s="136"/>
      <c r="AH35" s="60"/>
      <c r="AI35" s="138"/>
      <c r="AJ35" s="284"/>
      <c r="AK35" s="38"/>
      <c r="AL35" s="38"/>
      <c r="AM35" s="38"/>
    </row>
    <row r="36" spans="1:39" s="35" customFormat="1" ht="100.5" customHeight="1" x14ac:dyDescent="0.25">
      <c r="A36" s="38"/>
      <c r="B36" s="38"/>
      <c r="C36" s="262"/>
      <c r="D36" s="44"/>
      <c r="E36" s="44"/>
      <c r="F36" s="211"/>
      <c r="G36" s="211"/>
      <c r="H36" s="211"/>
      <c r="I36" s="211"/>
      <c r="J36" s="43" t="s">
        <v>254</v>
      </c>
      <c r="K36" s="158" t="s">
        <v>145</v>
      </c>
      <c r="L36" s="114" t="s">
        <v>127</v>
      </c>
      <c r="M36" s="36" t="s">
        <v>252</v>
      </c>
      <c r="N36" s="49">
        <v>42</v>
      </c>
      <c r="O36" s="72">
        <f t="shared" ref="O36:O54" si="11">N36/V36</f>
        <v>1</v>
      </c>
      <c r="P36" s="93">
        <v>47</v>
      </c>
      <c r="Q36" s="92">
        <f>P36/V36-12%</f>
        <v>0.99904761904761907</v>
      </c>
      <c r="R36" s="76">
        <v>43</v>
      </c>
      <c r="S36" s="154">
        <f>R36/V36-2%</f>
        <v>1.0038095238095237</v>
      </c>
      <c r="T36" s="49">
        <v>42</v>
      </c>
      <c r="U36" s="72">
        <f>T36/V36</f>
        <v>1</v>
      </c>
      <c r="V36" s="105">
        <v>42</v>
      </c>
      <c r="W36" s="107">
        <f>O36+Q36+S36+U36-300%</f>
        <v>1.0028571428571427</v>
      </c>
      <c r="X36" s="223"/>
      <c r="Y36" s="59"/>
      <c r="Z36" s="146"/>
      <c r="AA36" s="148"/>
      <c r="AB36" s="148"/>
      <c r="AC36" s="63"/>
      <c r="AD36" s="63"/>
      <c r="AE36" s="136"/>
      <c r="AF36" s="54"/>
      <c r="AG36" s="136"/>
      <c r="AH36" s="60"/>
      <c r="AI36" s="138"/>
      <c r="AJ36" s="265"/>
      <c r="AK36" s="38"/>
      <c r="AL36" s="38"/>
      <c r="AM36" s="38"/>
    </row>
    <row r="37" spans="1:39" ht="48" customHeight="1" x14ac:dyDescent="0.25">
      <c r="C37" s="280" t="s">
        <v>146</v>
      </c>
      <c r="D37" s="220"/>
      <c r="E37" s="220"/>
      <c r="F37" s="215" t="s">
        <v>58</v>
      </c>
      <c r="G37" s="215">
        <v>1</v>
      </c>
      <c r="H37" s="215" t="s">
        <v>137</v>
      </c>
      <c r="I37" s="215" t="s">
        <v>74</v>
      </c>
      <c r="J37" s="217" t="s">
        <v>271</v>
      </c>
      <c r="K37" s="269" t="s">
        <v>155</v>
      </c>
      <c r="L37" s="269" t="s">
        <v>239</v>
      </c>
      <c r="M37" s="203" t="s">
        <v>240</v>
      </c>
      <c r="N37" s="49">
        <v>0</v>
      </c>
      <c r="O37" s="50">
        <v>0</v>
      </c>
      <c r="P37" s="94">
        <v>1</v>
      </c>
      <c r="Q37" s="98">
        <v>0</v>
      </c>
      <c r="R37" s="49">
        <v>1</v>
      </c>
      <c r="S37" s="50">
        <v>0</v>
      </c>
      <c r="T37" s="49">
        <v>1</v>
      </c>
      <c r="U37" s="50">
        <f t="shared" ref="U37:U41" si="12">T37/V37</f>
        <v>1</v>
      </c>
      <c r="V37" s="105">
        <v>1</v>
      </c>
      <c r="W37" s="107">
        <f>U37</f>
        <v>1</v>
      </c>
      <c r="X37" s="140" t="s">
        <v>103</v>
      </c>
      <c r="Y37" s="65"/>
      <c r="Z37" s="59"/>
      <c r="AA37" s="65"/>
      <c r="AB37" s="59"/>
      <c r="AC37" s="59"/>
      <c r="AD37" s="54"/>
      <c r="AE37" s="54"/>
      <c r="AF37" s="54"/>
      <c r="AG37" s="54"/>
      <c r="AH37" s="54"/>
      <c r="AI37" s="54"/>
      <c r="AJ37" s="264" t="s">
        <v>94</v>
      </c>
      <c r="AK37" s="38"/>
      <c r="AL37" s="38"/>
      <c r="AM37" s="38"/>
    </row>
    <row r="38" spans="1:39" ht="68.25" customHeight="1" x14ac:dyDescent="0.25">
      <c r="C38" s="281"/>
      <c r="D38" s="210"/>
      <c r="E38" s="210"/>
      <c r="F38" s="268"/>
      <c r="G38" s="268"/>
      <c r="H38" s="268"/>
      <c r="I38" s="268"/>
      <c r="J38" s="272"/>
      <c r="K38" s="271"/>
      <c r="L38" s="271"/>
      <c r="M38" s="278" t="s">
        <v>241</v>
      </c>
      <c r="N38" s="49">
        <v>1</v>
      </c>
      <c r="O38" s="50">
        <f>V38</f>
        <v>1</v>
      </c>
      <c r="P38" s="94">
        <v>0</v>
      </c>
      <c r="Q38" s="98">
        <v>0</v>
      </c>
      <c r="R38" s="49">
        <v>0</v>
      </c>
      <c r="S38" s="50">
        <v>0</v>
      </c>
      <c r="T38" s="49">
        <v>0</v>
      </c>
      <c r="U38" s="50">
        <f t="shared" si="12"/>
        <v>0</v>
      </c>
      <c r="V38" s="105">
        <v>1</v>
      </c>
      <c r="W38" s="107">
        <f t="shared" ref="W38:W41" si="13">O38+Q38+S38</f>
        <v>1</v>
      </c>
      <c r="X38" s="140" t="s">
        <v>106</v>
      </c>
      <c r="Y38" s="65"/>
      <c r="Z38" s="59"/>
      <c r="AA38" s="59"/>
      <c r="AB38" s="59"/>
      <c r="AC38" s="59"/>
      <c r="AD38" s="54"/>
      <c r="AE38" s="54"/>
      <c r="AF38" s="54"/>
      <c r="AG38" s="54"/>
      <c r="AH38" s="54"/>
      <c r="AI38" s="54"/>
      <c r="AJ38" s="265"/>
      <c r="AK38" s="38"/>
      <c r="AL38" s="38"/>
      <c r="AM38" s="38"/>
    </row>
    <row r="39" spans="1:39" ht="45" customHeight="1" x14ac:dyDescent="0.25">
      <c r="C39" s="281"/>
      <c r="D39" s="210"/>
      <c r="E39" s="210"/>
      <c r="F39" s="268"/>
      <c r="G39" s="268"/>
      <c r="H39" s="268"/>
      <c r="I39" s="268"/>
      <c r="J39" s="272"/>
      <c r="K39" s="270"/>
      <c r="L39" s="270"/>
      <c r="M39" s="279"/>
      <c r="N39" s="49">
        <v>30</v>
      </c>
      <c r="O39" s="72">
        <f t="shared" si="11"/>
        <v>0.42857142857142855</v>
      </c>
      <c r="P39" s="94">
        <v>40</v>
      </c>
      <c r="Q39" s="95">
        <f t="shared" ref="Q39" si="14">P39/V39</f>
        <v>0.5714285714285714</v>
      </c>
      <c r="R39" s="49">
        <v>60</v>
      </c>
      <c r="S39" s="72">
        <f>R39/V39</f>
        <v>0.8571428571428571</v>
      </c>
      <c r="T39" s="49">
        <v>65</v>
      </c>
      <c r="U39" s="50">
        <f>T39/V39</f>
        <v>0.9285714285714286</v>
      </c>
      <c r="V39" s="93">
        <v>70</v>
      </c>
      <c r="W39" s="97">
        <f>O39+Q39+S39-86%</f>
        <v>0.99714285714285722</v>
      </c>
      <c r="X39" s="138" t="s">
        <v>108</v>
      </c>
      <c r="Y39" s="66">
        <v>7539840</v>
      </c>
      <c r="Z39" s="66">
        <v>7539840</v>
      </c>
      <c r="AA39" s="66">
        <v>11309760</v>
      </c>
      <c r="AB39" s="66">
        <v>11309760</v>
      </c>
      <c r="AC39" s="66">
        <v>11309760</v>
      </c>
      <c r="AD39" s="66">
        <v>11309760</v>
      </c>
      <c r="AE39" s="66">
        <v>7539840</v>
      </c>
      <c r="AF39" s="66">
        <v>7539840</v>
      </c>
      <c r="AG39" s="67">
        <v>37699200</v>
      </c>
      <c r="AH39" s="67">
        <f>Z39+AB39+AD39+AF39</f>
        <v>37699200</v>
      </c>
      <c r="AI39" s="54"/>
      <c r="AJ39" s="46"/>
      <c r="AK39" s="38"/>
      <c r="AL39" s="38"/>
      <c r="AM39" s="38"/>
    </row>
    <row r="40" spans="1:39" ht="26.25" customHeight="1" x14ac:dyDescent="0.25">
      <c r="C40" s="281"/>
      <c r="D40" s="210"/>
      <c r="E40" s="210"/>
      <c r="F40" s="268"/>
      <c r="G40" s="268"/>
      <c r="H40" s="268"/>
      <c r="I40" s="268"/>
      <c r="J40" s="272"/>
      <c r="K40" s="269" t="s">
        <v>153</v>
      </c>
      <c r="L40" s="305" t="s">
        <v>154</v>
      </c>
      <c r="M40" s="307" t="s">
        <v>242</v>
      </c>
      <c r="N40" s="49">
        <v>0</v>
      </c>
      <c r="O40" s="116">
        <v>0</v>
      </c>
      <c r="P40" s="94">
        <v>1</v>
      </c>
      <c r="Q40" s="98">
        <f>P40/V40</f>
        <v>1</v>
      </c>
      <c r="R40" s="49">
        <v>0</v>
      </c>
      <c r="S40" s="50">
        <f>R40/V40</f>
        <v>0</v>
      </c>
      <c r="T40" s="49">
        <v>0</v>
      </c>
      <c r="U40" s="50">
        <f t="shared" si="12"/>
        <v>0</v>
      </c>
      <c r="V40" s="93">
        <v>1</v>
      </c>
      <c r="W40" s="97">
        <f t="shared" si="13"/>
        <v>1</v>
      </c>
      <c r="X40" s="138" t="s">
        <v>108</v>
      </c>
      <c r="Y40" s="54"/>
      <c r="Z40" s="54"/>
      <c r="AA40" s="54"/>
      <c r="AB40" s="54"/>
      <c r="AC40" s="54"/>
      <c r="AD40" s="54"/>
      <c r="AE40" s="66">
        <v>82000000</v>
      </c>
      <c r="AF40" s="66">
        <v>82000000</v>
      </c>
      <c r="AG40" s="66">
        <v>82000000</v>
      </c>
      <c r="AH40" s="67">
        <f>Z40+AB40+AD40+AF40</f>
        <v>82000000</v>
      </c>
      <c r="AI40" s="205" t="s">
        <v>162</v>
      </c>
      <c r="AJ40" s="264" t="s">
        <v>94</v>
      </c>
      <c r="AK40" s="38"/>
      <c r="AL40" s="38"/>
      <c r="AM40" s="38"/>
    </row>
    <row r="41" spans="1:39" ht="28.5" customHeight="1" x14ac:dyDescent="0.25">
      <c r="C41" s="282"/>
      <c r="D41" s="211"/>
      <c r="E41" s="211"/>
      <c r="F41" s="216"/>
      <c r="G41" s="216"/>
      <c r="H41" s="216"/>
      <c r="I41" s="216"/>
      <c r="J41" s="218"/>
      <c r="K41" s="270"/>
      <c r="L41" s="306"/>
      <c r="M41" s="308"/>
      <c r="N41" s="49">
        <v>0</v>
      </c>
      <c r="O41" s="116">
        <v>0</v>
      </c>
      <c r="P41" s="94">
        <v>0</v>
      </c>
      <c r="Q41" s="98">
        <v>0</v>
      </c>
      <c r="R41" s="49">
        <v>1</v>
      </c>
      <c r="S41" s="50">
        <f>R41/V41</f>
        <v>1</v>
      </c>
      <c r="T41" s="49">
        <v>0</v>
      </c>
      <c r="U41" s="50">
        <f t="shared" si="12"/>
        <v>0</v>
      </c>
      <c r="V41" s="93">
        <v>1</v>
      </c>
      <c r="W41" s="97">
        <f t="shared" si="13"/>
        <v>1</v>
      </c>
      <c r="X41" s="138" t="s">
        <v>108</v>
      </c>
      <c r="Y41" s="54"/>
      <c r="Z41" s="54"/>
      <c r="AA41" s="54"/>
      <c r="AB41" s="54"/>
      <c r="AC41" s="54"/>
      <c r="AD41" s="54"/>
      <c r="AE41" s="136"/>
      <c r="AF41" s="54"/>
      <c r="AG41" s="54"/>
      <c r="AH41" s="54"/>
      <c r="AI41" s="206"/>
      <c r="AJ41" s="265"/>
      <c r="AK41" s="38"/>
      <c r="AL41" s="38"/>
      <c r="AM41" s="38"/>
    </row>
    <row r="42" spans="1:39" s="34" customFormat="1" ht="71.25" customHeight="1" x14ac:dyDescent="0.25">
      <c r="A42" s="38"/>
      <c r="B42" s="38"/>
      <c r="C42" s="262" t="s">
        <v>146</v>
      </c>
      <c r="D42" s="220" t="s">
        <v>26</v>
      </c>
      <c r="E42" s="220" t="s">
        <v>26</v>
      </c>
      <c r="F42" s="220" t="s">
        <v>75</v>
      </c>
      <c r="G42" s="39">
        <v>3000</v>
      </c>
      <c r="H42" s="220" t="s">
        <v>122</v>
      </c>
      <c r="I42" s="220" t="s">
        <v>76</v>
      </c>
      <c r="J42" s="220" t="s">
        <v>272</v>
      </c>
      <c r="K42" s="162" t="s">
        <v>133</v>
      </c>
      <c r="L42" s="295" t="s">
        <v>78</v>
      </c>
      <c r="M42" s="298" t="s">
        <v>207</v>
      </c>
      <c r="N42" s="49"/>
      <c r="O42" s="72">
        <f t="shared" ref="O42:O45" si="15">N42/V42</f>
        <v>0</v>
      </c>
      <c r="P42" s="93"/>
      <c r="Q42" s="92">
        <f>P42/V42</f>
        <v>0</v>
      </c>
      <c r="R42" s="74"/>
      <c r="S42" s="172">
        <f>R42/V42</f>
        <v>0</v>
      </c>
      <c r="T42" s="49"/>
      <c r="U42" s="50">
        <f>T42/V42</f>
        <v>0</v>
      </c>
      <c r="V42" s="93">
        <v>248</v>
      </c>
      <c r="W42" s="97">
        <f>O42+Q42+S42+U42</f>
        <v>0</v>
      </c>
      <c r="X42" s="228" t="s">
        <v>108</v>
      </c>
      <c r="Y42" s="285">
        <v>30159360</v>
      </c>
      <c r="Z42" s="285">
        <v>30159360</v>
      </c>
      <c r="AA42" s="304">
        <v>120637440</v>
      </c>
      <c r="AB42" s="288">
        <v>120637440</v>
      </c>
      <c r="AC42" s="273">
        <v>0</v>
      </c>
      <c r="AD42" s="273">
        <v>0</v>
      </c>
      <c r="AE42" s="219">
        <v>0</v>
      </c>
      <c r="AF42" s="219">
        <v>0</v>
      </c>
      <c r="AG42" s="219">
        <v>120637440</v>
      </c>
      <c r="AH42" s="219">
        <f>Z42+AB42+AD42+AF43+AF42</f>
        <v>150796800</v>
      </c>
      <c r="AI42" s="227" t="s">
        <v>183</v>
      </c>
      <c r="AJ42" s="283" t="s">
        <v>97</v>
      </c>
      <c r="AK42" s="207"/>
      <c r="AL42" s="38"/>
      <c r="AM42" s="38"/>
    </row>
    <row r="43" spans="1:39" s="34" customFormat="1" ht="79.5" customHeight="1" x14ac:dyDescent="0.25">
      <c r="A43" s="38"/>
      <c r="B43" s="38"/>
      <c r="C43" s="262"/>
      <c r="D43" s="210"/>
      <c r="E43" s="210"/>
      <c r="F43" s="210"/>
      <c r="G43" s="39">
        <v>3000</v>
      </c>
      <c r="H43" s="210"/>
      <c r="I43" s="210"/>
      <c r="J43" s="210"/>
      <c r="K43" s="162" t="s">
        <v>77</v>
      </c>
      <c r="L43" s="296"/>
      <c r="M43" s="299"/>
      <c r="N43" s="49">
        <v>0</v>
      </c>
      <c r="O43" s="72">
        <f t="shared" si="15"/>
        <v>0</v>
      </c>
      <c r="P43" s="93">
        <v>0</v>
      </c>
      <c r="Q43" s="92">
        <f>P43/V43</f>
        <v>0</v>
      </c>
      <c r="R43" s="74">
        <v>0</v>
      </c>
      <c r="S43" s="172">
        <f>R43/V43</f>
        <v>0</v>
      </c>
      <c r="T43" s="49"/>
      <c r="U43" s="50">
        <f t="shared" ref="U43:U44" si="16">T43/V43</f>
        <v>0</v>
      </c>
      <c r="V43" s="93">
        <v>366</v>
      </c>
      <c r="W43" s="97">
        <f>O43+Q43+S43+U43</f>
        <v>0</v>
      </c>
      <c r="X43" s="228"/>
      <c r="Y43" s="286"/>
      <c r="Z43" s="286"/>
      <c r="AA43" s="304"/>
      <c r="AB43" s="288"/>
      <c r="AC43" s="273"/>
      <c r="AD43" s="273"/>
      <c r="AE43" s="219"/>
      <c r="AF43" s="219"/>
      <c r="AG43" s="219"/>
      <c r="AH43" s="219"/>
      <c r="AI43" s="227"/>
      <c r="AJ43" s="283"/>
      <c r="AK43" s="208"/>
      <c r="AL43" s="38"/>
      <c r="AM43" s="38"/>
    </row>
    <row r="44" spans="1:39" s="34" customFormat="1" ht="59.25" customHeight="1" x14ac:dyDescent="0.25">
      <c r="A44" s="38"/>
      <c r="B44" s="38"/>
      <c r="C44" s="262"/>
      <c r="D44" s="211"/>
      <c r="E44" s="211"/>
      <c r="F44" s="211"/>
      <c r="G44" s="39">
        <v>3000</v>
      </c>
      <c r="H44" s="211"/>
      <c r="I44" s="211"/>
      <c r="J44" s="211"/>
      <c r="K44" s="162" t="s">
        <v>158</v>
      </c>
      <c r="L44" s="297"/>
      <c r="M44" s="300"/>
      <c r="N44" s="49"/>
      <c r="O44" s="72">
        <f t="shared" si="15"/>
        <v>0</v>
      </c>
      <c r="P44" s="93"/>
      <c r="Q44" s="92">
        <f>P44/V44</f>
        <v>0</v>
      </c>
      <c r="R44" s="74">
        <v>1</v>
      </c>
      <c r="S44" s="172">
        <f t="shared" ref="S44" si="17">R44/V44</f>
        <v>3.3333333333333333E-2</v>
      </c>
      <c r="T44" s="49"/>
      <c r="U44" s="50">
        <f t="shared" si="16"/>
        <v>0</v>
      </c>
      <c r="V44" s="93">
        <v>30</v>
      </c>
      <c r="W44" s="97">
        <f>O44+Q44+S44+U44%</f>
        <v>3.3333333333333333E-2</v>
      </c>
      <c r="X44" s="228"/>
      <c r="Y44" s="287"/>
      <c r="Z44" s="287"/>
      <c r="AA44" s="304"/>
      <c r="AB44" s="288"/>
      <c r="AC44" s="273"/>
      <c r="AD44" s="273"/>
      <c r="AE44" s="219"/>
      <c r="AF44" s="219"/>
      <c r="AG44" s="219"/>
      <c r="AH44" s="219"/>
      <c r="AI44" s="227"/>
      <c r="AJ44" s="283"/>
      <c r="AK44" s="209"/>
      <c r="AL44" s="38"/>
      <c r="AM44" s="38"/>
    </row>
    <row r="45" spans="1:39" s="38" customFormat="1" ht="150.75" customHeight="1" x14ac:dyDescent="0.25">
      <c r="C45" s="144" t="s">
        <v>146</v>
      </c>
      <c r="D45" s="8" t="s">
        <v>26</v>
      </c>
      <c r="E45" s="8"/>
      <c r="F45" s="8" t="s">
        <v>170</v>
      </c>
      <c r="G45" s="41">
        <v>50</v>
      </c>
      <c r="H45" s="8" t="s">
        <v>83</v>
      </c>
      <c r="I45" s="8" t="s">
        <v>168</v>
      </c>
      <c r="J45" s="8" t="s">
        <v>273</v>
      </c>
      <c r="K45" s="8" t="s">
        <v>84</v>
      </c>
      <c r="L45" s="45" t="s">
        <v>85</v>
      </c>
      <c r="M45" s="36" t="s">
        <v>206</v>
      </c>
      <c r="N45" s="49">
        <v>2</v>
      </c>
      <c r="O45" s="72">
        <f t="shared" si="15"/>
        <v>0.10526315789473684</v>
      </c>
      <c r="P45" s="94">
        <v>6</v>
      </c>
      <c r="Q45" s="95">
        <f t="shared" ref="Q45" si="18">P45/V45</f>
        <v>0.31578947368421051</v>
      </c>
      <c r="R45" s="49">
        <v>8</v>
      </c>
      <c r="S45" s="72">
        <f>R45/V45</f>
        <v>0.42105263157894735</v>
      </c>
      <c r="T45" s="49">
        <v>3</v>
      </c>
      <c r="U45" s="50">
        <v>0</v>
      </c>
      <c r="V45" s="93">
        <v>19</v>
      </c>
      <c r="W45" s="107">
        <f>O45+Q45+S45+U45</f>
        <v>0.84210526315789469</v>
      </c>
      <c r="X45" s="138" t="s">
        <v>108</v>
      </c>
      <c r="Y45" s="136">
        <v>0</v>
      </c>
      <c r="Z45" s="136">
        <v>0</v>
      </c>
      <c r="AA45" s="136">
        <v>79168320</v>
      </c>
      <c r="AB45" s="136">
        <v>33929280</v>
      </c>
      <c r="AC45" s="136">
        <v>94248000</v>
      </c>
      <c r="AD45" s="136">
        <v>71628480</v>
      </c>
      <c r="AE45" s="136">
        <v>0</v>
      </c>
      <c r="AF45" s="136">
        <v>0</v>
      </c>
      <c r="AG45" s="136">
        <f>Y45+AA45+AC45</f>
        <v>173416320</v>
      </c>
      <c r="AH45" s="136">
        <f>AB45+AD45</f>
        <v>105557760</v>
      </c>
      <c r="AI45" s="46" t="s">
        <v>107</v>
      </c>
      <c r="AJ45" s="46" t="s">
        <v>98</v>
      </c>
    </row>
    <row r="46" spans="1:39" ht="138.75" customHeight="1" x14ac:dyDescent="0.25">
      <c r="C46" s="144" t="s">
        <v>146</v>
      </c>
      <c r="D46" s="7" t="s">
        <v>26</v>
      </c>
      <c r="E46" s="7" t="s">
        <v>26</v>
      </c>
      <c r="F46" s="23" t="s">
        <v>79</v>
      </c>
      <c r="G46" s="135">
        <v>27</v>
      </c>
      <c r="H46" s="7" t="s">
        <v>181</v>
      </c>
      <c r="I46" s="7" t="s">
        <v>80</v>
      </c>
      <c r="J46" s="7" t="s">
        <v>274</v>
      </c>
      <c r="K46" s="7" t="s">
        <v>81</v>
      </c>
      <c r="L46" s="149" t="s">
        <v>82</v>
      </c>
      <c r="M46" s="36" t="s">
        <v>195</v>
      </c>
      <c r="N46" s="49">
        <v>0</v>
      </c>
      <c r="O46" s="72">
        <f t="shared" si="11"/>
        <v>0</v>
      </c>
      <c r="P46" s="93">
        <v>3</v>
      </c>
      <c r="Q46" s="92">
        <v>0</v>
      </c>
      <c r="R46" s="49">
        <v>8</v>
      </c>
      <c r="S46" s="72">
        <v>0</v>
      </c>
      <c r="T46" s="49">
        <v>4</v>
      </c>
      <c r="U46" s="50">
        <v>0</v>
      </c>
      <c r="V46" s="93">
        <v>9</v>
      </c>
      <c r="W46" s="107">
        <f>O46+Q46+S46+U46</f>
        <v>0</v>
      </c>
      <c r="X46" s="140" t="s">
        <v>108</v>
      </c>
      <c r="Y46" s="146">
        <v>0</v>
      </c>
      <c r="Z46" s="136">
        <v>0</v>
      </c>
      <c r="AA46" s="146">
        <v>0</v>
      </c>
      <c r="AB46" s="146">
        <v>0</v>
      </c>
      <c r="AC46" s="82">
        <v>40000000</v>
      </c>
      <c r="AD46" s="136">
        <v>13333333.3333333</v>
      </c>
      <c r="AE46" s="136">
        <v>0</v>
      </c>
      <c r="AF46" s="136">
        <v>0</v>
      </c>
      <c r="AG46" s="53">
        <f>Z46+AB46+AD46</f>
        <v>13333333.3333333</v>
      </c>
      <c r="AH46" s="136">
        <f>AA46+AC46+AE46</f>
        <v>40000000</v>
      </c>
      <c r="AI46" s="264" t="s">
        <v>182</v>
      </c>
      <c r="AJ46" s="46" t="s">
        <v>97</v>
      </c>
      <c r="AK46" s="115"/>
      <c r="AL46" s="38"/>
      <c r="AM46" s="38"/>
    </row>
    <row r="47" spans="1:39" ht="75" customHeight="1" x14ac:dyDescent="0.25">
      <c r="C47" s="262" t="s">
        <v>146</v>
      </c>
      <c r="D47" s="220"/>
      <c r="E47" s="220" t="s">
        <v>26</v>
      </c>
      <c r="F47" s="220" t="s">
        <v>86</v>
      </c>
      <c r="G47" s="220">
        <v>6</v>
      </c>
      <c r="H47" s="220" t="s">
        <v>178</v>
      </c>
      <c r="I47" s="220" t="s">
        <v>87</v>
      </c>
      <c r="J47" s="220" t="s">
        <v>275</v>
      </c>
      <c r="K47" s="8" t="s">
        <v>160</v>
      </c>
      <c r="L47" s="45" t="s">
        <v>136</v>
      </c>
      <c r="M47" s="291" t="s">
        <v>197</v>
      </c>
      <c r="N47" s="49">
        <v>0</v>
      </c>
      <c r="O47" s="72">
        <f t="shared" si="11"/>
        <v>0</v>
      </c>
      <c r="P47" s="93">
        <v>0</v>
      </c>
      <c r="Q47" s="92">
        <f t="shared" ref="Q47:Q54" si="19">P47/V47</f>
        <v>0</v>
      </c>
      <c r="R47" s="49">
        <v>2</v>
      </c>
      <c r="S47" s="72">
        <v>0</v>
      </c>
      <c r="T47" s="49">
        <v>0</v>
      </c>
      <c r="U47" s="50">
        <f t="shared" si="8"/>
        <v>0</v>
      </c>
      <c r="V47" s="93">
        <v>2</v>
      </c>
      <c r="W47" s="97">
        <f>Q47+S47+U47</f>
        <v>0</v>
      </c>
      <c r="X47" s="138" t="s">
        <v>108</v>
      </c>
      <c r="Y47" s="276">
        <v>0</v>
      </c>
      <c r="Z47" s="276">
        <v>0</v>
      </c>
      <c r="AA47" s="276">
        <v>0</v>
      </c>
      <c r="AB47" s="276">
        <v>0</v>
      </c>
      <c r="AC47" s="276">
        <v>100000000</v>
      </c>
      <c r="AD47" s="276">
        <v>0</v>
      </c>
      <c r="AE47" s="276">
        <v>100000000</v>
      </c>
      <c r="AF47" s="276">
        <v>0</v>
      </c>
      <c r="AG47" s="276">
        <v>100000000</v>
      </c>
      <c r="AH47" s="274">
        <f>Z47+AB47+AD47+AF47:AF48</f>
        <v>0</v>
      </c>
      <c r="AI47" s="284"/>
      <c r="AJ47" s="227" t="s">
        <v>97</v>
      </c>
      <c r="AK47" s="38"/>
      <c r="AL47" s="38"/>
      <c r="AM47" s="38"/>
    </row>
    <row r="48" spans="1:39" ht="72.75" customHeight="1" x14ac:dyDescent="0.25">
      <c r="C48" s="262"/>
      <c r="D48" s="210"/>
      <c r="E48" s="210"/>
      <c r="F48" s="210"/>
      <c r="G48" s="210"/>
      <c r="H48" s="210"/>
      <c r="I48" s="210"/>
      <c r="J48" s="210"/>
      <c r="K48" s="8" t="s">
        <v>156</v>
      </c>
      <c r="L48" s="45" t="s">
        <v>90</v>
      </c>
      <c r="M48" s="292"/>
      <c r="N48" s="49">
        <v>0</v>
      </c>
      <c r="O48" s="72">
        <f t="shared" si="11"/>
        <v>0</v>
      </c>
      <c r="P48" s="93">
        <v>0</v>
      </c>
      <c r="Q48" s="92">
        <f t="shared" si="19"/>
        <v>0</v>
      </c>
      <c r="R48" s="49">
        <v>1</v>
      </c>
      <c r="S48" s="72">
        <v>0</v>
      </c>
      <c r="T48" s="49">
        <v>1</v>
      </c>
      <c r="U48" s="50">
        <v>0</v>
      </c>
      <c r="V48" s="93">
        <v>2</v>
      </c>
      <c r="W48" s="97">
        <f t="shared" ref="W48:W49" si="20">Q48+S48+U48</f>
        <v>0</v>
      </c>
      <c r="X48" s="138" t="s">
        <v>108</v>
      </c>
      <c r="Y48" s="277"/>
      <c r="Z48" s="277"/>
      <c r="AA48" s="277"/>
      <c r="AB48" s="277"/>
      <c r="AC48" s="277"/>
      <c r="AD48" s="277"/>
      <c r="AE48" s="277"/>
      <c r="AF48" s="277"/>
      <c r="AG48" s="277"/>
      <c r="AH48" s="275"/>
      <c r="AI48" s="284"/>
      <c r="AJ48" s="227"/>
      <c r="AK48" s="38"/>
      <c r="AL48" s="38"/>
      <c r="AM48" s="38"/>
    </row>
    <row r="49" spans="3:39" ht="76.5" customHeight="1" x14ac:dyDescent="0.25">
      <c r="C49" s="262"/>
      <c r="D49" s="210"/>
      <c r="E49" s="210"/>
      <c r="F49" s="211"/>
      <c r="G49" s="211"/>
      <c r="H49" s="211"/>
      <c r="I49" s="210"/>
      <c r="J49" s="210"/>
      <c r="K49" s="8" t="s">
        <v>176</v>
      </c>
      <c r="L49" s="45" t="s">
        <v>136</v>
      </c>
      <c r="M49" s="293" t="s">
        <v>198</v>
      </c>
      <c r="N49" s="49">
        <v>0</v>
      </c>
      <c r="O49" s="72">
        <f t="shared" si="11"/>
        <v>0</v>
      </c>
      <c r="P49" s="93">
        <v>0</v>
      </c>
      <c r="Q49" s="92">
        <f t="shared" si="19"/>
        <v>0</v>
      </c>
      <c r="R49" s="49">
        <v>2</v>
      </c>
      <c r="S49" s="72">
        <v>0</v>
      </c>
      <c r="T49" s="49">
        <v>0</v>
      </c>
      <c r="U49" s="50">
        <f t="shared" ref="U49" si="21">T49/V49</f>
        <v>0</v>
      </c>
      <c r="V49" s="93">
        <v>2</v>
      </c>
      <c r="W49" s="97">
        <f t="shared" si="20"/>
        <v>0</v>
      </c>
      <c r="X49" s="138" t="s">
        <v>108</v>
      </c>
      <c r="Y49" s="276">
        <v>0</v>
      </c>
      <c r="Z49" s="276">
        <v>0</v>
      </c>
      <c r="AA49" s="289">
        <v>150000000</v>
      </c>
      <c r="AB49" s="289">
        <v>3769920</v>
      </c>
      <c r="AC49" s="289">
        <v>146279080</v>
      </c>
      <c r="AD49" s="276">
        <v>0</v>
      </c>
      <c r="AE49" s="276">
        <v>0</v>
      </c>
      <c r="AF49" s="276">
        <v>0</v>
      </c>
      <c r="AG49" s="276">
        <v>150000000</v>
      </c>
      <c r="AH49" s="274">
        <f>AB49+AD49+AF49</f>
        <v>3769920</v>
      </c>
      <c r="AI49" s="284"/>
      <c r="AJ49" s="227"/>
      <c r="AK49" s="38"/>
      <c r="AL49" s="38"/>
      <c r="AM49" s="38"/>
    </row>
    <row r="50" spans="3:39" ht="69" customHeight="1" x14ac:dyDescent="0.25">
      <c r="C50" s="262"/>
      <c r="D50" s="210"/>
      <c r="E50" s="210"/>
      <c r="F50" s="8" t="s">
        <v>88</v>
      </c>
      <c r="G50" s="41">
        <v>6</v>
      </c>
      <c r="H50" s="8" t="s">
        <v>179</v>
      </c>
      <c r="I50" s="210"/>
      <c r="J50" s="211"/>
      <c r="K50" s="8" t="s">
        <v>161</v>
      </c>
      <c r="L50" s="45" t="s">
        <v>90</v>
      </c>
      <c r="M50" s="294"/>
      <c r="N50" s="49">
        <v>0</v>
      </c>
      <c r="O50" s="72">
        <v>0</v>
      </c>
      <c r="P50" s="93">
        <v>0</v>
      </c>
      <c r="Q50" s="92">
        <v>0</v>
      </c>
      <c r="R50" s="49">
        <v>1</v>
      </c>
      <c r="S50" s="72">
        <v>0</v>
      </c>
      <c r="T50" s="49">
        <v>0</v>
      </c>
      <c r="U50" s="50">
        <f t="shared" si="8"/>
        <v>0</v>
      </c>
      <c r="V50" s="93">
        <v>2</v>
      </c>
      <c r="W50" s="97">
        <f>Q50+S50+U50</f>
        <v>0</v>
      </c>
      <c r="X50" s="138" t="s">
        <v>108</v>
      </c>
      <c r="Y50" s="277"/>
      <c r="Z50" s="277"/>
      <c r="AA50" s="290"/>
      <c r="AB50" s="290"/>
      <c r="AC50" s="290"/>
      <c r="AD50" s="277"/>
      <c r="AE50" s="277"/>
      <c r="AF50" s="277"/>
      <c r="AG50" s="277"/>
      <c r="AH50" s="275"/>
      <c r="AI50" s="284"/>
      <c r="AJ50" s="227"/>
      <c r="AK50" s="38"/>
      <c r="AL50" s="38"/>
      <c r="AM50" s="38"/>
    </row>
    <row r="51" spans="3:39" ht="73.5" customHeight="1" x14ac:dyDescent="0.25">
      <c r="C51" s="262"/>
      <c r="D51" s="210"/>
      <c r="E51" s="210"/>
      <c r="F51" s="8" t="s">
        <v>91</v>
      </c>
      <c r="G51" s="41">
        <v>3</v>
      </c>
      <c r="H51" s="8" t="s">
        <v>180</v>
      </c>
      <c r="I51" s="210"/>
      <c r="J51" s="8" t="s">
        <v>275</v>
      </c>
      <c r="K51" s="8" t="s">
        <v>89</v>
      </c>
      <c r="L51" s="45" t="s">
        <v>177</v>
      </c>
      <c r="M51" s="36" t="s">
        <v>199</v>
      </c>
      <c r="N51" s="49">
        <v>0</v>
      </c>
      <c r="O51" s="72">
        <f t="shared" ref="O51:O53" si="22">N51/V51</f>
        <v>0</v>
      </c>
      <c r="P51" s="93">
        <v>0</v>
      </c>
      <c r="Q51" s="92">
        <f t="shared" ref="Q51" si="23">P51/V51</f>
        <v>0</v>
      </c>
      <c r="R51" s="49">
        <v>1</v>
      </c>
      <c r="S51" s="72">
        <v>0</v>
      </c>
      <c r="T51" s="49">
        <v>0</v>
      </c>
      <c r="U51" s="50">
        <f t="shared" si="8"/>
        <v>0</v>
      </c>
      <c r="V51" s="93">
        <v>1</v>
      </c>
      <c r="W51" s="97">
        <f>Q51+S51+U51</f>
        <v>0</v>
      </c>
      <c r="X51" s="170" t="s">
        <v>108</v>
      </c>
      <c r="Y51" s="54"/>
      <c r="Z51" s="54"/>
      <c r="AA51" s="54"/>
      <c r="AB51" s="54"/>
      <c r="AC51" s="136">
        <v>60000000</v>
      </c>
      <c r="AD51" s="136">
        <v>0</v>
      </c>
      <c r="AE51" s="136">
        <v>0</v>
      </c>
      <c r="AF51" s="136">
        <v>0</v>
      </c>
      <c r="AG51" s="136">
        <v>60000000</v>
      </c>
      <c r="AH51" s="136">
        <f>AD51+AF51</f>
        <v>0</v>
      </c>
      <c r="AI51" s="265"/>
      <c r="AJ51" s="227"/>
      <c r="AK51" s="38"/>
      <c r="AL51" s="38"/>
      <c r="AM51" s="38"/>
    </row>
    <row r="52" spans="3:39" ht="131.25" customHeight="1" x14ac:dyDescent="0.25">
      <c r="C52" s="262" t="s">
        <v>92</v>
      </c>
      <c r="D52" s="177" t="s">
        <v>26</v>
      </c>
      <c r="E52" s="175" t="s">
        <v>26</v>
      </c>
      <c r="F52" s="177" t="s">
        <v>212</v>
      </c>
      <c r="G52" s="180">
        <v>38000</v>
      </c>
      <c r="H52" s="177" t="s">
        <v>210</v>
      </c>
      <c r="I52" s="7" t="s">
        <v>211</v>
      </c>
      <c r="J52" s="177" t="s">
        <v>213</v>
      </c>
      <c r="K52" s="177" t="s">
        <v>214</v>
      </c>
      <c r="L52" s="302" t="s">
        <v>216</v>
      </c>
      <c r="M52" s="165" t="s">
        <v>217</v>
      </c>
      <c r="N52" s="49">
        <v>0</v>
      </c>
      <c r="O52" s="72">
        <f t="shared" si="22"/>
        <v>0</v>
      </c>
      <c r="P52" s="184">
        <v>32540</v>
      </c>
      <c r="Q52" s="154">
        <f t="shared" ref="Q52:Q53" si="24">P52/V52</f>
        <v>0.85631578947368425</v>
      </c>
      <c r="R52" s="184">
        <v>32540</v>
      </c>
      <c r="S52" s="72">
        <f>R52/V52</f>
        <v>0.85631578947368425</v>
      </c>
      <c r="T52" s="75"/>
      <c r="U52" s="50">
        <f t="shared" si="8"/>
        <v>0</v>
      </c>
      <c r="V52" s="183">
        <v>38000</v>
      </c>
      <c r="W52" s="181">
        <f>Q52+S52+U52-86%</f>
        <v>0.85263157894736852</v>
      </c>
      <c r="X52" s="42" t="s">
        <v>102</v>
      </c>
      <c r="Y52" s="182">
        <v>0</v>
      </c>
      <c r="Z52" s="68">
        <v>0</v>
      </c>
      <c r="AA52" s="68">
        <v>0</v>
      </c>
      <c r="AB52" s="68">
        <v>0</v>
      </c>
      <c r="AC52" s="68">
        <v>0</v>
      </c>
      <c r="AD52" s="68">
        <v>0</v>
      </c>
      <c r="AE52" s="68">
        <v>0</v>
      </c>
      <c r="AF52" s="68">
        <v>0</v>
      </c>
      <c r="AG52" s="68">
        <v>0</v>
      </c>
      <c r="AH52" s="68">
        <v>0</v>
      </c>
      <c r="AI52" s="205" t="s">
        <v>105</v>
      </c>
      <c r="AJ52" s="54" t="s">
        <v>99</v>
      </c>
    </row>
    <row r="53" spans="3:39" ht="71.25" customHeight="1" x14ac:dyDescent="0.25">
      <c r="C53" s="262"/>
      <c r="D53" s="178"/>
      <c r="E53" s="176"/>
      <c r="F53" s="179"/>
      <c r="G53" s="179"/>
      <c r="H53" s="179"/>
      <c r="I53" s="44"/>
      <c r="J53" s="178"/>
      <c r="K53" s="179"/>
      <c r="L53" s="303"/>
      <c r="M53" s="159" t="s">
        <v>218</v>
      </c>
      <c r="N53" s="49">
        <v>0</v>
      </c>
      <c r="O53" s="72">
        <f t="shared" si="22"/>
        <v>0</v>
      </c>
      <c r="P53" s="184">
        <v>11000</v>
      </c>
      <c r="Q53" s="154">
        <f t="shared" si="24"/>
        <v>1</v>
      </c>
      <c r="R53" s="184">
        <v>11000</v>
      </c>
      <c r="S53" s="72">
        <f>R53/V53</f>
        <v>1</v>
      </c>
      <c r="T53" s="72">
        <v>0</v>
      </c>
      <c r="U53" s="50">
        <f t="shared" si="8"/>
        <v>0</v>
      </c>
      <c r="V53" s="184">
        <v>11000</v>
      </c>
      <c r="W53" s="181">
        <f>Q53+S53+U53</f>
        <v>2</v>
      </c>
      <c r="X53" s="42"/>
      <c r="Y53" s="182">
        <v>0</v>
      </c>
      <c r="Z53" s="68">
        <v>0</v>
      </c>
      <c r="AA53" s="68">
        <v>0</v>
      </c>
      <c r="AB53" s="68">
        <v>0</v>
      </c>
      <c r="AC53" s="68">
        <v>0</v>
      </c>
      <c r="AD53" s="68">
        <v>0</v>
      </c>
      <c r="AE53" s="68">
        <v>0</v>
      </c>
      <c r="AF53" s="68">
        <v>0</v>
      </c>
      <c r="AG53" s="68">
        <v>0</v>
      </c>
      <c r="AH53" s="68">
        <v>0</v>
      </c>
      <c r="AI53" s="206"/>
      <c r="AJ53" s="54"/>
    </row>
    <row r="54" spans="3:39" ht="171.75" customHeight="1" x14ac:dyDescent="0.25">
      <c r="C54" s="262"/>
      <c r="D54" s="186" t="s">
        <v>26</v>
      </c>
      <c r="E54" s="186" t="s">
        <v>26</v>
      </c>
      <c r="F54" s="185" t="s">
        <v>219</v>
      </c>
      <c r="G54" s="187">
        <v>250</v>
      </c>
      <c r="H54" s="185" t="s">
        <v>220</v>
      </c>
      <c r="I54" s="185" t="s">
        <v>221</v>
      </c>
      <c r="J54" s="185" t="s">
        <v>219</v>
      </c>
      <c r="K54" s="188" t="s">
        <v>222</v>
      </c>
      <c r="L54" s="189" t="s">
        <v>223</v>
      </c>
      <c r="M54" s="159" t="s">
        <v>224</v>
      </c>
      <c r="N54" s="49">
        <v>0</v>
      </c>
      <c r="O54" s="72">
        <f t="shared" si="11"/>
        <v>0</v>
      </c>
      <c r="P54" s="93">
        <v>0</v>
      </c>
      <c r="Q54" s="92">
        <f t="shared" si="19"/>
        <v>0</v>
      </c>
      <c r="R54" s="190">
        <v>27</v>
      </c>
      <c r="S54" s="154">
        <f t="shared" si="4"/>
        <v>0.5</v>
      </c>
      <c r="T54" s="49">
        <v>0</v>
      </c>
      <c r="U54" s="50">
        <v>0</v>
      </c>
      <c r="V54" s="76">
        <v>54</v>
      </c>
      <c r="W54" s="77">
        <f>O54+Q54+S54+U54</f>
        <v>0.5</v>
      </c>
      <c r="X54" s="171" t="s">
        <v>103</v>
      </c>
      <c r="Y54" s="68">
        <v>0</v>
      </c>
      <c r="Z54" s="68">
        <v>0</v>
      </c>
      <c r="AA54" s="68">
        <v>0</v>
      </c>
      <c r="AB54" s="68">
        <v>0</v>
      </c>
      <c r="AC54" s="68">
        <v>0</v>
      </c>
      <c r="AD54" s="68">
        <v>0</v>
      </c>
      <c r="AE54" s="68">
        <v>0</v>
      </c>
      <c r="AF54" s="68">
        <v>0</v>
      </c>
      <c r="AG54" s="68">
        <v>0</v>
      </c>
      <c r="AH54" s="68">
        <v>0</v>
      </c>
      <c r="AI54" s="54" t="s">
        <v>104</v>
      </c>
      <c r="AJ54" s="54"/>
    </row>
    <row r="55" spans="3:39" x14ac:dyDescent="0.25">
      <c r="C55" s="11"/>
      <c r="D55" s="20"/>
      <c r="E55" s="20"/>
      <c r="F55" s="9"/>
      <c r="G55" s="16"/>
      <c r="H55" s="9"/>
      <c r="I55" s="20"/>
      <c r="J55" s="20"/>
      <c r="K55" s="12"/>
      <c r="L55" s="19"/>
      <c r="M55" s="24"/>
      <c r="N55" s="12"/>
      <c r="O55" s="117"/>
      <c r="P55" s="12"/>
      <c r="Q55" s="117"/>
      <c r="R55" s="12"/>
      <c r="S55" s="117"/>
      <c r="T55" s="12"/>
      <c r="U55" s="13"/>
      <c r="V55" s="12"/>
      <c r="W55" s="13"/>
      <c r="X55" s="47"/>
      <c r="Y55" s="14"/>
      <c r="Z55" s="14"/>
      <c r="AA55" s="14"/>
      <c r="AB55" s="14"/>
      <c r="AC55" s="14"/>
      <c r="AD55" s="14"/>
      <c r="AE55" s="14"/>
      <c r="AF55" s="14"/>
      <c r="AG55" s="10"/>
      <c r="AH55" s="14"/>
      <c r="AI55" s="14"/>
      <c r="AJ55" s="27"/>
    </row>
    <row r="56" spans="3:39" x14ac:dyDescent="0.25">
      <c r="C56" s="11"/>
      <c r="D56" s="20"/>
      <c r="E56" s="20"/>
      <c r="F56" s="9"/>
      <c r="G56" s="16"/>
      <c r="H56" s="9"/>
      <c r="I56" s="20"/>
      <c r="J56" s="20"/>
      <c r="K56" s="12"/>
      <c r="L56" s="19"/>
      <c r="M56" s="24"/>
      <c r="N56" s="12"/>
      <c r="O56" s="117"/>
      <c r="P56" s="12"/>
      <c r="Q56" s="117"/>
      <c r="R56" s="12"/>
      <c r="S56" s="117"/>
      <c r="T56" s="12"/>
      <c r="U56" s="13"/>
      <c r="V56" s="12"/>
      <c r="W56" s="13"/>
      <c r="X56" s="47"/>
      <c r="Y56" s="14"/>
      <c r="Z56" s="14"/>
      <c r="AA56" s="14"/>
      <c r="AB56" s="14"/>
      <c r="AC56" s="14"/>
      <c r="AD56" s="14"/>
      <c r="AE56" s="14"/>
      <c r="AF56" s="14"/>
      <c r="AG56" s="10"/>
      <c r="AH56" s="14"/>
      <c r="AI56" s="14"/>
      <c r="AJ56" s="28"/>
    </row>
    <row r="57" spans="3:39" x14ac:dyDescent="0.25">
      <c r="C57" s="11"/>
      <c r="D57" s="20"/>
      <c r="E57" s="20"/>
      <c r="F57" s="9"/>
      <c r="G57" s="16"/>
      <c r="H57" s="9"/>
      <c r="I57" s="20"/>
      <c r="J57" s="20"/>
      <c r="K57" s="12"/>
      <c r="L57" s="19"/>
      <c r="M57" s="24"/>
      <c r="N57" s="12"/>
      <c r="O57" s="117"/>
      <c r="P57" s="12"/>
      <c r="Q57" s="117"/>
      <c r="R57" s="12"/>
      <c r="S57" s="117"/>
      <c r="T57" s="12"/>
      <c r="U57" s="13"/>
      <c r="V57" s="12"/>
      <c r="W57" s="13"/>
      <c r="X57" s="47"/>
      <c r="Y57" s="14"/>
      <c r="Z57" s="14"/>
      <c r="AA57" s="14"/>
      <c r="AB57" s="14"/>
      <c r="AC57" s="14"/>
      <c r="AD57" s="14"/>
      <c r="AE57" s="14"/>
      <c r="AF57" s="14"/>
      <c r="AG57" s="10"/>
      <c r="AH57" s="14"/>
      <c r="AI57" s="14"/>
      <c r="AJ57" s="28"/>
    </row>
    <row r="58" spans="3:39" x14ac:dyDescent="0.25">
      <c r="C58" s="1" t="s">
        <v>110</v>
      </c>
      <c r="D58" s="21"/>
      <c r="E58" s="21"/>
      <c r="F58" s="2"/>
      <c r="G58" s="17"/>
      <c r="H58" s="2"/>
      <c r="I58" s="118"/>
      <c r="J58" s="118"/>
      <c r="K58" s="119" t="s">
        <v>111</v>
      </c>
      <c r="L58" s="120" t="s">
        <v>112</v>
      </c>
      <c r="M58" s="121"/>
      <c r="N58" s="12"/>
      <c r="O58" s="12"/>
      <c r="P58" s="12"/>
      <c r="Q58" s="13"/>
      <c r="R58" s="12"/>
      <c r="S58" s="3" t="s">
        <v>113</v>
      </c>
      <c r="T58" s="3" t="s">
        <v>173</v>
      </c>
      <c r="U58" s="12"/>
      <c r="V58" s="12"/>
      <c r="W58" s="12"/>
      <c r="X58" s="122"/>
      <c r="Y58" s="9"/>
      <c r="Z58" s="10"/>
      <c r="AA58" s="10"/>
      <c r="AB58" s="10"/>
      <c r="AC58" s="10"/>
      <c r="AD58" s="10"/>
      <c r="AE58" s="10"/>
      <c r="AF58" s="10"/>
      <c r="AG58" s="10"/>
      <c r="AH58" s="10"/>
      <c r="AI58" s="10"/>
      <c r="AJ58" s="29"/>
    </row>
    <row r="59" spans="3:39" s="38" customFormat="1" x14ac:dyDescent="0.25">
      <c r="C59" s="3"/>
      <c r="D59" s="118"/>
      <c r="E59" s="118"/>
      <c r="F59" s="3"/>
      <c r="G59" s="123"/>
      <c r="H59" s="3"/>
      <c r="I59" s="118"/>
      <c r="J59" s="118"/>
      <c r="K59" s="3"/>
      <c r="L59" s="120"/>
      <c r="M59" s="121"/>
      <c r="N59" s="3"/>
      <c r="O59" s="3"/>
      <c r="P59" s="3"/>
      <c r="Q59" s="124"/>
      <c r="R59" s="3"/>
      <c r="S59" s="3"/>
      <c r="T59" s="3"/>
      <c r="U59" s="3"/>
      <c r="V59" s="3"/>
      <c r="W59" s="3"/>
      <c r="X59" s="125"/>
      <c r="Y59" s="3"/>
      <c r="Z59" s="3"/>
      <c r="AA59" s="3"/>
      <c r="AB59" s="3"/>
      <c r="AC59" s="3"/>
      <c r="AD59" s="3"/>
      <c r="AE59" s="3"/>
      <c r="AF59" s="3"/>
      <c r="AG59" s="3"/>
      <c r="AH59" s="3"/>
      <c r="AI59" s="3"/>
      <c r="AJ59" s="4"/>
    </row>
    <row r="60" spans="3:39" s="38" customFormat="1" x14ac:dyDescent="0.25">
      <c r="D60" s="126"/>
      <c r="E60" s="126"/>
      <c r="G60" s="127"/>
      <c r="I60" s="126"/>
      <c r="J60" s="126"/>
      <c r="L60" s="128"/>
      <c r="M60" s="129"/>
      <c r="Q60" s="130"/>
      <c r="X60" s="131"/>
      <c r="AJ60" s="132"/>
    </row>
    <row r="61" spans="3:39" s="38" customFormat="1" x14ac:dyDescent="0.25">
      <c r="D61" s="126"/>
      <c r="E61" s="126"/>
      <c r="G61" s="127"/>
      <c r="I61" s="126"/>
      <c r="J61" s="126"/>
      <c r="L61" s="128"/>
      <c r="M61" s="129"/>
      <c r="Q61" s="130"/>
      <c r="X61" s="131"/>
      <c r="AJ61" s="132"/>
    </row>
    <row r="62" spans="3:39" s="38" customFormat="1" x14ac:dyDescent="0.25">
      <c r="D62" s="126"/>
      <c r="E62" s="126"/>
      <c r="G62" s="127"/>
      <c r="I62" s="126"/>
      <c r="J62" s="126"/>
      <c r="L62" s="128"/>
      <c r="M62" s="129"/>
      <c r="Q62" s="130"/>
      <c r="X62" s="131"/>
      <c r="AJ62" s="132"/>
    </row>
    <row r="63" spans="3:39" s="38" customFormat="1" x14ac:dyDescent="0.25">
      <c r="D63" s="126"/>
      <c r="E63" s="126"/>
      <c r="G63" s="127"/>
      <c r="I63" s="126"/>
      <c r="J63" s="126"/>
      <c r="L63" s="128"/>
      <c r="M63" s="129"/>
      <c r="Q63" s="130"/>
      <c r="X63" s="131"/>
      <c r="AJ63" s="132"/>
    </row>
    <row r="64" spans="3:39" s="38" customFormat="1" x14ac:dyDescent="0.25">
      <c r="D64" s="126"/>
      <c r="E64" s="126"/>
      <c r="G64" s="127"/>
      <c r="I64" s="126"/>
      <c r="J64" s="126"/>
      <c r="L64" s="128"/>
      <c r="M64" s="129"/>
      <c r="Q64" s="130"/>
      <c r="X64" s="131"/>
      <c r="AJ64" s="132"/>
    </row>
    <row r="65" spans="4:36" s="38" customFormat="1" x14ac:dyDescent="0.25">
      <c r="D65" s="126"/>
      <c r="E65" s="126"/>
      <c r="G65" s="127"/>
      <c r="I65" s="126"/>
      <c r="J65" s="126"/>
      <c r="L65" s="128"/>
      <c r="M65" s="129"/>
      <c r="Q65" s="130"/>
      <c r="X65" s="131"/>
      <c r="AJ65" s="132"/>
    </row>
    <row r="66" spans="4:36" s="38" customFormat="1" x14ac:dyDescent="0.25">
      <c r="D66" s="126"/>
      <c r="E66" s="126"/>
      <c r="G66" s="127"/>
      <c r="I66" s="126"/>
      <c r="J66" s="126"/>
      <c r="L66" s="128"/>
      <c r="M66" s="129"/>
      <c r="Q66" s="130"/>
      <c r="X66" s="131"/>
      <c r="AJ66" s="132"/>
    </row>
    <row r="67" spans="4:36" s="38" customFormat="1" x14ac:dyDescent="0.25">
      <c r="D67" s="126"/>
      <c r="E67" s="126"/>
      <c r="G67" s="127"/>
      <c r="I67" s="126"/>
      <c r="J67" s="126"/>
      <c r="L67" s="128"/>
      <c r="M67" s="129"/>
      <c r="Q67" s="130"/>
      <c r="X67" s="131"/>
      <c r="AJ67" s="132"/>
    </row>
    <row r="68" spans="4:36" s="38" customFormat="1" x14ac:dyDescent="0.25">
      <c r="D68" s="126"/>
      <c r="E68" s="126"/>
      <c r="G68" s="127"/>
      <c r="I68" s="126"/>
      <c r="J68" s="126"/>
      <c r="L68" s="128"/>
      <c r="M68" s="129"/>
      <c r="Q68" s="130"/>
      <c r="X68" s="131"/>
      <c r="AJ68" s="132"/>
    </row>
    <row r="69" spans="4:36" s="38" customFormat="1" x14ac:dyDescent="0.25">
      <c r="D69" s="126"/>
      <c r="E69" s="126"/>
      <c r="G69" s="127"/>
      <c r="I69" s="126"/>
      <c r="J69" s="126"/>
      <c r="L69" s="128"/>
      <c r="M69" s="129"/>
      <c r="Q69" s="130"/>
      <c r="X69" s="131"/>
      <c r="AJ69" s="132"/>
    </row>
    <row r="70" spans="4:36" s="38" customFormat="1" x14ac:dyDescent="0.25">
      <c r="D70" s="126"/>
      <c r="E70" s="126"/>
      <c r="G70" s="127"/>
      <c r="I70" s="126"/>
      <c r="J70" s="126"/>
      <c r="L70" s="128"/>
      <c r="M70" s="129"/>
      <c r="Q70" s="130"/>
      <c r="X70" s="131"/>
      <c r="AJ70" s="132"/>
    </row>
    <row r="71" spans="4:36" s="38" customFormat="1" x14ac:dyDescent="0.25">
      <c r="D71" s="126"/>
      <c r="E71" s="126"/>
      <c r="G71" s="127"/>
      <c r="I71" s="126"/>
      <c r="J71" s="126"/>
      <c r="L71" s="128"/>
      <c r="M71" s="129"/>
      <c r="Q71" s="130"/>
      <c r="X71" s="131"/>
      <c r="AJ71" s="132"/>
    </row>
    <row r="72" spans="4:36" s="38" customFormat="1" x14ac:dyDescent="0.25">
      <c r="D72" s="126"/>
      <c r="E72" s="126"/>
      <c r="G72" s="127"/>
      <c r="I72" s="126"/>
      <c r="J72" s="126"/>
      <c r="L72" s="128"/>
      <c r="M72" s="129"/>
      <c r="Q72" s="130"/>
      <c r="X72" s="131"/>
      <c r="AJ72" s="132"/>
    </row>
    <row r="73" spans="4:36" s="38" customFormat="1" x14ac:dyDescent="0.25">
      <c r="D73" s="126"/>
      <c r="E73" s="126"/>
      <c r="G73" s="127"/>
      <c r="I73" s="126"/>
      <c r="J73" s="126"/>
      <c r="L73" s="128"/>
      <c r="M73" s="129"/>
      <c r="Q73" s="130"/>
      <c r="X73" s="131"/>
      <c r="AJ73" s="132"/>
    </row>
    <row r="74" spans="4:36" s="38" customFormat="1" x14ac:dyDescent="0.25">
      <c r="D74" s="126"/>
      <c r="E74" s="126"/>
      <c r="G74" s="127"/>
      <c r="I74" s="126"/>
      <c r="J74" s="126"/>
      <c r="L74" s="128"/>
      <c r="M74" s="129"/>
      <c r="Q74" s="130"/>
      <c r="X74" s="131"/>
      <c r="AJ74" s="132"/>
    </row>
    <row r="75" spans="4:36" s="38" customFormat="1" x14ac:dyDescent="0.25">
      <c r="D75" s="126"/>
      <c r="E75" s="126"/>
      <c r="G75" s="127"/>
      <c r="I75" s="126"/>
      <c r="J75" s="126"/>
      <c r="L75" s="128"/>
      <c r="M75" s="129"/>
      <c r="Q75" s="130"/>
      <c r="X75" s="131"/>
      <c r="AJ75" s="132"/>
    </row>
    <row r="76" spans="4:36" s="38" customFormat="1" x14ac:dyDescent="0.25">
      <c r="D76" s="126"/>
      <c r="E76" s="126"/>
      <c r="G76" s="127"/>
      <c r="I76" s="126"/>
      <c r="J76" s="126"/>
      <c r="L76" s="128"/>
      <c r="M76" s="129"/>
      <c r="Q76" s="130"/>
      <c r="X76" s="131"/>
      <c r="AJ76" s="132"/>
    </row>
    <row r="77" spans="4:36" s="38" customFormat="1" x14ac:dyDescent="0.25">
      <c r="D77" s="126"/>
      <c r="E77" s="126"/>
      <c r="G77" s="127"/>
      <c r="I77" s="126"/>
      <c r="J77" s="126"/>
      <c r="L77" s="128"/>
      <c r="M77" s="129"/>
      <c r="Q77" s="130"/>
      <c r="X77" s="131"/>
      <c r="AJ77" s="132"/>
    </row>
    <row r="78" spans="4:36" s="38" customFormat="1" x14ac:dyDescent="0.25">
      <c r="D78" s="126"/>
      <c r="E78" s="126"/>
      <c r="G78" s="127"/>
      <c r="I78" s="126"/>
      <c r="J78" s="126"/>
      <c r="L78" s="128"/>
      <c r="M78" s="129"/>
      <c r="Q78" s="130"/>
      <c r="X78" s="131"/>
      <c r="AJ78" s="132"/>
    </row>
  </sheetData>
  <mergeCells count="173">
    <mergeCell ref="C1:I4"/>
    <mergeCell ref="J1:AA1"/>
    <mergeCell ref="J2:AA2"/>
    <mergeCell ref="J3:AA3"/>
    <mergeCell ref="J4:M4"/>
    <mergeCell ref="N4:Y4"/>
    <mergeCell ref="C5:M5"/>
    <mergeCell ref="N5:AJ5"/>
    <mergeCell ref="C6:C8"/>
    <mergeCell ref="D6:E6"/>
    <mergeCell ref="F6:F8"/>
    <mergeCell ref="G6:G8"/>
    <mergeCell ref="H6:H8"/>
    <mergeCell ref="I6:I8"/>
    <mergeCell ref="J6:J8"/>
    <mergeCell ref="K6:K8"/>
    <mergeCell ref="AJ6:AJ8"/>
    <mergeCell ref="D7:D8"/>
    <mergeCell ref="E7:E8"/>
    <mergeCell ref="N7:O7"/>
    <mergeCell ref="P7:Q7"/>
    <mergeCell ref="AI6:AI8"/>
    <mergeCell ref="AC7:AD7"/>
    <mergeCell ref="AE7:AF7"/>
    <mergeCell ref="AG7:AH7"/>
    <mergeCell ref="I9:I11"/>
    <mergeCell ref="J9:J11"/>
    <mergeCell ref="X9:X10"/>
    <mergeCell ref="M26:M27"/>
    <mergeCell ref="X26:X27"/>
    <mergeCell ref="AI9:AI10"/>
    <mergeCell ref="R7:S7"/>
    <mergeCell ref="T7:U7"/>
    <mergeCell ref="V7:W7"/>
    <mergeCell ref="Y7:Z7"/>
    <mergeCell ref="AA7:AB7"/>
    <mergeCell ref="L6:L8"/>
    <mergeCell ref="M6:M8"/>
    <mergeCell ref="N6:W6"/>
    <mergeCell ref="X6:X8"/>
    <mergeCell ref="Y6:AH6"/>
    <mergeCell ref="AJ9:AJ12"/>
    <mergeCell ref="C13:C14"/>
    <mergeCell ref="D13:D14"/>
    <mergeCell ref="E13:E14"/>
    <mergeCell ref="F13:F14"/>
    <mergeCell ref="G13:G14"/>
    <mergeCell ref="C9:C11"/>
    <mergeCell ref="D9:D11"/>
    <mergeCell ref="E9:E11"/>
    <mergeCell ref="F9:F11"/>
    <mergeCell ref="G9:G11"/>
    <mergeCell ref="H9:H11"/>
    <mergeCell ref="H13:H14"/>
    <mergeCell ref="I13:I14"/>
    <mergeCell ref="AJ29:AJ30"/>
    <mergeCell ref="X16:X17"/>
    <mergeCell ref="AJ16:AJ18"/>
    <mergeCell ref="AJ19:AJ24"/>
    <mergeCell ref="AJ25:AJ28"/>
    <mergeCell ref="C26:C27"/>
    <mergeCell ref="D26:D27"/>
    <mergeCell ref="E26:E27"/>
    <mergeCell ref="F26:F27"/>
    <mergeCell ref="G26:G27"/>
    <mergeCell ref="H26:H27"/>
    <mergeCell ref="C16:C18"/>
    <mergeCell ref="D16:D18"/>
    <mergeCell ref="E16:E18"/>
    <mergeCell ref="I16:I18"/>
    <mergeCell ref="AC31:AC33"/>
    <mergeCell ref="C31:C36"/>
    <mergeCell ref="D31:D33"/>
    <mergeCell ref="E31:E33"/>
    <mergeCell ref="F31:F36"/>
    <mergeCell ref="G31:G36"/>
    <mergeCell ref="H31:H33"/>
    <mergeCell ref="I26:I27"/>
    <mergeCell ref="J26:J27"/>
    <mergeCell ref="K26:K27"/>
    <mergeCell ref="C37:C41"/>
    <mergeCell ref="D37:D41"/>
    <mergeCell ref="E37:E41"/>
    <mergeCell ref="F37:F41"/>
    <mergeCell ref="G37:G41"/>
    <mergeCell ref="H37:H41"/>
    <mergeCell ref="AJ31:AJ36"/>
    <mergeCell ref="J32:J33"/>
    <mergeCell ref="X32:X33"/>
    <mergeCell ref="H34:H36"/>
    <mergeCell ref="I34:I36"/>
    <mergeCell ref="J34:J35"/>
    <mergeCell ref="X34:X36"/>
    <mergeCell ref="AD31:AD33"/>
    <mergeCell ref="AE31:AE33"/>
    <mergeCell ref="AF31:AF33"/>
    <mergeCell ref="AG31:AG33"/>
    <mergeCell ref="AH31:AH33"/>
    <mergeCell ref="AI31:AI33"/>
    <mergeCell ref="I31:I33"/>
    <mergeCell ref="Y31:Y33"/>
    <mergeCell ref="Z31:Z33"/>
    <mergeCell ref="AA31:AA33"/>
    <mergeCell ref="AB31:AB33"/>
    <mergeCell ref="I37:I41"/>
    <mergeCell ref="J37:J41"/>
    <mergeCell ref="K37:K39"/>
    <mergeCell ref="AJ37:AJ38"/>
    <mergeCell ref="K40:K41"/>
    <mergeCell ref="L40:L41"/>
    <mergeCell ref="AI40:AI41"/>
    <mergeCell ref="AJ40:AJ41"/>
    <mergeCell ref="L37:L39"/>
    <mergeCell ref="M38:M39"/>
    <mergeCell ref="M40:M41"/>
    <mergeCell ref="J42:J44"/>
    <mergeCell ref="L42:L44"/>
    <mergeCell ref="M42:M44"/>
    <mergeCell ref="X42:X44"/>
    <mergeCell ref="Y42:Y44"/>
    <mergeCell ref="Z42:Z44"/>
    <mergeCell ref="C42:C44"/>
    <mergeCell ref="D42:D44"/>
    <mergeCell ref="E42:E44"/>
    <mergeCell ref="F42:F44"/>
    <mergeCell ref="H42:H44"/>
    <mergeCell ref="I42:I44"/>
    <mergeCell ref="AA42:AA44"/>
    <mergeCell ref="AB42:AB44"/>
    <mergeCell ref="AC42:AC44"/>
    <mergeCell ref="AD42:AD44"/>
    <mergeCell ref="AE42:AE44"/>
    <mergeCell ref="AF42:AF44"/>
    <mergeCell ref="AB49:AB50"/>
    <mergeCell ref="AC49:AC50"/>
    <mergeCell ref="AD49:AD50"/>
    <mergeCell ref="AE49:AE50"/>
    <mergeCell ref="AF49:AF50"/>
    <mergeCell ref="AE47:AE48"/>
    <mergeCell ref="AF47:AF48"/>
    <mergeCell ref="AG42:AG44"/>
    <mergeCell ref="AH42:AH44"/>
    <mergeCell ref="AI42:AI44"/>
    <mergeCell ref="AJ42:AJ44"/>
    <mergeCell ref="AK42:AK44"/>
    <mergeCell ref="AI46:AI51"/>
    <mergeCell ref="AH47:AH48"/>
    <mergeCell ref="AJ47:AJ51"/>
    <mergeCell ref="AH49:AH50"/>
    <mergeCell ref="AG49:AG50"/>
    <mergeCell ref="AG47:AG48"/>
    <mergeCell ref="AI52:AI53"/>
    <mergeCell ref="C52:C54"/>
    <mergeCell ref="L52:L53"/>
    <mergeCell ref="C47:C51"/>
    <mergeCell ref="D47:D51"/>
    <mergeCell ref="E47:E51"/>
    <mergeCell ref="F47:F49"/>
    <mergeCell ref="G47:G49"/>
    <mergeCell ref="H47:H49"/>
    <mergeCell ref="AB47:AB48"/>
    <mergeCell ref="AC47:AC48"/>
    <mergeCell ref="AD47:AD48"/>
    <mergeCell ref="I47:I51"/>
    <mergeCell ref="J47:J50"/>
    <mergeCell ref="M47:M48"/>
    <mergeCell ref="Y47:Y48"/>
    <mergeCell ref="Z47:Z48"/>
    <mergeCell ref="AA47:AA48"/>
    <mergeCell ref="M49:M50"/>
    <mergeCell ref="Y49:Y50"/>
    <mergeCell ref="Z49:Z50"/>
    <mergeCell ref="AA49:AA50"/>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5AF7F73D655794996409E1327CF4274" ma:contentTypeVersion="5" ma:contentTypeDescription="Crear nuevo documento." ma:contentTypeScope="" ma:versionID="beb23b2c9b86dfc83569f27eba7bf8ea">
  <xsd:schema xmlns:xsd="http://www.w3.org/2001/XMLSchema" xmlns:xs="http://www.w3.org/2001/XMLSchema" xmlns:p="http://schemas.microsoft.com/office/2006/metadata/properties" xmlns:ns1="http://schemas.microsoft.com/sharepoint/v3" xmlns:ns2="a63a892c-fd16-4cde-903e-247ab9a02542" targetNamespace="http://schemas.microsoft.com/office/2006/metadata/properties" ma:root="true" ma:fieldsID="45af92dbe6b12a4802b26a358769c31e" ns1:_="" ns2:_="">
    <xsd:import namespace="http://schemas.microsoft.com/sharepoint/v3"/>
    <xsd:import namespace="a63a892c-fd16-4cde-903e-247ab9a02542"/>
    <xsd:element name="properties">
      <xsd:complexType>
        <xsd:sequence>
          <xsd:element name="documentManagement">
            <xsd:complexType>
              <xsd:all>
                <xsd:element ref="ns1:PublishingStartDate" minOccurs="0"/>
                <xsd:element ref="ns1:PublishingExpirationDate" minOccurs="0"/>
                <xsd:element ref="ns2:Clasificaci_x00f3_n" minOccurs="0"/>
                <xsd:element ref="ns2:A_x00f1_o" minOccurs="0"/>
                <xsd:element ref="ns2:Fecha" minOccurs="0"/>
                <xsd:element ref="ns2:Descrip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3a892c-fd16-4cde-903e-247ab9a02542" elementFormDefault="qualified">
    <xsd:import namespace="http://schemas.microsoft.com/office/2006/documentManagement/types"/>
    <xsd:import namespace="http://schemas.microsoft.com/office/infopath/2007/PartnerControls"/>
    <xsd:element name="Clasificaci_x00f3_n" ma:index="10" nillable="true" ma:displayName="Clasificación" ma:default="​Plan Operativo Anual de Inspección y Vigilancia" ma:format="Dropdown" ma:internalName="Clasificaci_x00f3_n">
      <xsd:simpleType>
        <xsd:restriction base="dms:Choice">
          <xsd:enumeration value="Convocatorias Empleos Vacantes"/>
          <xsd:enumeration value="Educación Inicial"/>
          <xsd:enumeration value="Estrategia Casanare Joven"/>
          <xsd:enumeration value="Experiencias"/>
          <xsd:enumeration value="​Plan Operativo Anual de Inspección y Vigilancia"/>
          <xsd:enumeration value="Otros"/>
        </xsd:restriction>
      </xsd:simpleType>
    </xsd:element>
    <xsd:element name="A_x00f1_o" ma:index="11" nillable="true" ma:displayName="Año" ma:default="2024" ma:format="Dropdown" ma:internalName="A_x00f1_o">
      <xsd:simpleType>
        <xsd:restriction base="dms:Choice">
          <xsd:enumeration value="2027"/>
          <xsd:enumeration value="2026"/>
          <xsd:enumeration value="2025"/>
          <xsd:enumeration value="2024"/>
          <xsd:enumeration value="2023"/>
          <xsd:enumeration value="2022"/>
          <xsd:enumeration value="2021"/>
          <xsd:enumeration value="2020"/>
          <xsd:enumeration value="2019"/>
          <xsd:enumeration value="2018"/>
          <xsd:enumeration value="2017"/>
          <xsd:enumeration value="2016"/>
        </xsd:restriction>
      </xsd:simpleType>
    </xsd:element>
    <xsd:element name="Fecha" ma:index="12" nillable="true" ma:displayName="Fecha" ma:default="[today]" ma:format="DateOnly" ma:internalName="Fecha">
      <xsd:simpleType>
        <xsd:restriction base="dms:DateTime"/>
      </xsd:simpleType>
    </xsd:element>
    <xsd:element name="Descripci_x00f3_n" ma:index="13" nillable="true" ma:displayName="Descripción" ma:internalName="Descripci_x00f3_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ci_x00f3_n xmlns="a63a892c-fd16-4cde-903e-247ab9a02542" xsi:nil="true"/>
    <Clasificaci_x00f3_n xmlns="a63a892c-fd16-4cde-903e-247ab9a02542">Otros</Clasificaci_x00f3_n>
    <Fecha xmlns="a63a892c-fd16-4cde-903e-247ab9a02542">2024-12-03T05:00:00+00:00</Fecha>
    <PublishingExpirationDate xmlns="http://schemas.microsoft.com/sharepoint/v3" xsi:nil="true"/>
    <A_x00f1_o xmlns="a63a892c-fd16-4cde-903e-247ab9a02542">2024</A_x00f1_o>
    <PublishingStartDate xmlns="http://schemas.microsoft.com/sharepoint/v3" xsi:nil="true"/>
  </documentManagement>
</p:properties>
</file>

<file path=customXml/itemProps1.xml><?xml version="1.0" encoding="utf-8"?>
<ds:datastoreItem xmlns:ds="http://schemas.openxmlformats.org/officeDocument/2006/customXml" ds:itemID="{F1448741-8168-40E9-8ED6-F93D09ABF96B}"/>
</file>

<file path=customXml/itemProps2.xml><?xml version="1.0" encoding="utf-8"?>
<ds:datastoreItem xmlns:ds="http://schemas.openxmlformats.org/officeDocument/2006/customXml" ds:itemID="{D9F39E6F-4D4A-4535-A487-8CA6E06740D3}"/>
</file>

<file path=customXml/itemProps3.xml><?xml version="1.0" encoding="utf-8"?>
<ds:datastoreItem xmlns:ds="http://schemas.openxmlformats.org/officeDocument/2006/customXml" ds:itemID="{8E1F4D10-FC1B-4A9E-964F-BF4402E5A1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Sgto III T 2024</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SIGCE - ISCE</dc:creator>
  <cp:lastModifiedBy>Nidia Giraldo Cruz</cp:lastModifiedBy>
  <cp:lastPrinted>2022-12-19T02:32:01Z</cp:lastPrinted>
  <dcterms:created xsi:type="dcterms:W3CDTF">2018-11-07T15:38:38Z</dcterms:created>
  <dcterms:modified xsi:type="dcterms:W3CDTF">2024-12-03T15:06:12Z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0x010100D5AF7F73D655794996409E1327CF4274</vt:lpwstr>
  </property>
</Properties>
</file>